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Paweł\Desktop\Praca\"/>
    </mc:Choice>
  </mc:AlternateContent>
  <xr:revisionPtr revIDLastSave="0" documentId="8_{7328A2E3-262E-452F-9AAC-7102AF6BA75C}" xr6:coauthVersionLast="47" xr6:coauthVersionMax="47" xr10:uidLastSave="{00000000-0000-0000-0000-000000000000}"/>
  <bookViews>
    <workbookView xWindow="-110" yWindow="-110" windowWidth="25820" windowHeight="15500" xr2:uid="{1AFCCDB2-E8F9-4B17-A411-BF45A3BE7341}"/>
  </bookViews>
  <sheets>
    <sheet name="Średnie" sheetId="3" r:id="rId1"/>
    <sheet name="Arkusz1" sheetId="5" r:id="rId2"/>
    <sheet name="Arkusz2" sheetId="6" r:id="rId3"/>
    <sheet name="Arkusz3"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0" i="5" l="1"/>
  <c r="M14" i="5"/>
  <c r="M15" i="5"/>
  <c r="M16" i="5"/>
  <c r="M17" i="5"/>
  <c r="M18" i="5"/>
  <c r="M13" i="5"/>
  <c r="S9" i="5"/>
  <c r="AH10" i="3"/>
  <c r="AH13" i="3"/>
  <c r="AH14" i="3"/>
  <c r="AH15" i="3"/>
  <c r="AH16" i="3"/>
  <c r="AH17" i="3"/>
  <c r="AH18" i="3"/>
  <c r="AH19" i="3"/>
  <c r="AH20" i="3"/>
  <c r="Y40" i="5" l="1"/>
  <c r="T40" i="5" s="1"/>
  <c r="X40" i="5"/>
  <c r="W40" i="5"/>
  <c r="F14" i="7"/>
  <c r="F15" i="7"/>
  <c r="F16" i="7"/>
  <c r="F17" i="7"/>
  <c r="F18" i="7"/>
  <c r="F19" i="7"/>
  <c r="F13" i="7"/>
  <c r="P2" i="7"/>
  <c r="T42" i="5"/>
  <c r="U28" i="5"/>
  <c r="U29" i="5"/>
  <c r="U30" i="5"/>
  <c r="U31" i="5"/>
  <c r="U32" i="5"/>
  <c r="U33" i="5"/>
  <c r="U27" i="5"/>
  <c r="Q21" i="6"/>
  <c r="T8" i="5"/>
  <c r="G73" i="5"/>
  <c r="G74" i="5" s="1"/>
  <c r="G75" i="5" s="1"/>
  <c r="J70" i="5" s="1"/>
  <c r="K70" i="5" s="1"/>
  <c r="F70" i="5"/>
  <c r="G70" i="5" s="1"/>
  <c r="G71" i="5" s="1"/>
  <c r="O49" i="5"/>
  <c r="I59" i="5"/>
  <c r="G21" i="6"/>
  <c r="G22" i="6"/>
  <c r="G23" i="6"/>
  <c r="G24" i="6"/>
  <c r="G25" i="6"/>
  <c r="G20" i="6"/>
  <c r="F21" i="6"/>
  <c r="F22" i="6"/>
  <c r="F23" i="6"/>
  <c r="F24" i="6"/>
  <c r="F25" i="6"/>
  <c r="F20" i="6"/>
  <c r="E21" i="6"/>
  <c r="E22" i="6"/>
  <c r="E23" i="6"/>
  <c r="E24" i="6"/>
  <c r="E25" i="6"/>
  <c r="E20" i="6"/>
  <c r="D21" i="6"/>
  <c r="D22" i="6"/>
  <c r="D23" i="6"/>
  <c r="D24" i="6"/>
  <c r="D25" i="6"/>
  <c r="D20" i="6"/>
  <c r="H14" i="6"/>
  <c r="H15" i="6"/>
  <c r="H16" i="6"/>
  <c r="H17" i="6"/>
  <c r="H18" i="6"/>
  <c r="H13" i="6"/>
  <c r="G14" i="6"/>
  <c r="G15" i="6"/>
  <c r="G16" i="6"/>
  <c r="G17" i="6"/>
  <c r="G18" i="6"/>
  <c r="G13" i="6"/>
  <c r="F14" i="6"/>
  <c r="F15" i="6"/>
  <c r="F16" i="6"/>
  <c r="F17" i="6"/>
  <c r="F18" i="6"/>
  <c r="F13" i="6"/>
  <c r="E14" i="6"/>
  <c r="E15" i="6"/>
  <c r="E16" i="6"/>
  <c r="E17" i="6"/>
  <c r="E18" i="6"/>
  <c r="E13" i="6"/>
  <c r="D14" i="6"/>
  <c r="D15" i="6"/>
  <c r="D16" i="6"/>
  <c r="D17" i="6"/>
  <c r="D18" i="6"/>
  <c r="D13" i="6"/>
  <c r="C14" i="6"/>
  <c r="C15" i="6"/>
  <c r="C16" i="6"/>
  <c r="C17" i="6"/>
  <c r="C18" i="6"/>
  <c r="C13" i="6"/>
  <c r="N14" i="5"/>
  <c r="P14" i="5" s="1"/>
  <c r="Q14" i="5" s="1"/>
  <c r="N15" i="5"/>
  <c r="N16" i="5"/>
  <c r="N17" i="5"/>
  <c r="N18" i="5"/>
  <c r="N13" i="5"/>
  <c r="T38" i="5" s="1"/>
  <c r="K14" i="5"/>
  <c r="O14" i="5" s="1"/>
  <c r="K15" i="5"/>
  <c r="K16" i="5"/>
  <c r="K17" i="5"/>
  <c r="K18" i="5"/>
  <c r="K13" i="5"/>
  <c r="J14" i="5"/>
  <c r="J15" i="5"/>
  <c r="J16" i="5"/>
  <c r="P16" i="5" s="1"/>
  <c r="Q16" i="5" s="1"/>
  <c r="J17" i="5"/>
  <c r="P17" i="5" s="1"/>
  <c r="Q17" i="5" s="1"/>
  <c r="J18" i="5"/>
  <c r="J13" i="5"/>
  <c r="T39" i="5" s="1"/>
  <c r="I14" i="5"/>
  <c r="I15" i="5"/>
  <c r="I16" i="5"/>
  <c r="I17" i="5"/>
  <c r="I18" i="5"/>
  <c r="I13" i="5"/>
  <c r="H14" i="5"/>
  <c r="H15" i="5"/>
  <c r="H16" i="5"/>
  <c r="H17" i="5"/>
  <c r="H18" i="5"/>
  <c r="H13" i="5"/>
  <c r="G7" i="5"/>
  <c r="H7" i="5" s="1"/>
  <c r="R14" i="5"/>
  <c r="S14" i="5" s="1"/>
  <c r="W14" i="5" s="1"/>
  <c r="R15" i="5"/>
  <c r="V15" i="5" s="1"/>
  <c r="R16" i="5"/>
  <c r="T16" i="5" s="1"/>
  <c r="R17" i="5"/>
  <c r="S17" i="5" s="1"/>
  <c r="W17" i="5" s="1"/>
  <c r="R18" i="5"/>
  <c r="S18" i="5" s="1"/>
  <c r="W18" i="5" s="1"/>
  <c r="R13" i="5"/>
  <c r="S13" i="5" s="1"/>
  <c r="R6" i="5"/>
  <c r="P13" i="5"/>
  <c r="Q13" i="5" s="1"/>
  <c r="P18" i="5"/>
  <c r="Q18" i="5" s="1"/>
  <c r="O5" i="5"/>
  <c r="N5" i="5"/>
  <c r="G6" i="5"/>
  <c r="H6" i="5" s="1"/>
  <c r="F5" i="5"/>
  <c r="P5" i="5" s="1"/>
  <c r="AH5" i="3"/>
  <c r="AH6" i="3"/>
  <c r="AH7" i="3"/>
  <c r="AH8" i="3"/>
  <c r="AH9" i="3"/>
  <c r="AH4" i="3"/>
  <c r="R4" i="3"/>
  <c r="R8" i="3"/>
  <c r="R5" i="3"/>
  <c r="R6" i="3"/>
  <c r="R7" i="3"/>
  <c r="R9" i="3"/>
  <c r="Q9" i="3"/>
  <c r="Q8" i="3"/>
  <c r="Q7" i="3"/>
  <c r="Q6" i="3"/>
  <c r="Q5" i="3"/>
  <c r="Q4" i="3"/>
  <c r="P9" i="3"/>
  <c r="P8" i="3"/>
  <c r="P7" i="3"/>
  <c r="P6" i="3"/>
  <c r="P5" i="3"/>
  <c r="P4" i="3"/>
  <c r="K127" i="3"/>
  <c r="K128" i="3" s="1"/>
  <c r="K129" i="3" s="1"/>
  <c r="K130" i="3" s="1"/>
  <c r="K131" i="3" s="1"/>
  <c r="K132" i="3" s="1"/>
  <c r="K133" i="3" s="1"/>
  <c r="K134" i="3" s="1"/>
  <c r="K135" i="3" s="1"/>
  <c r="K136" i="3" s="1"/>
  <c r="K137" i="3" s="1"/>
  <c r="K138" i="3" s="1"/>
  <c r="K139" i="3" s="1"/>
  <c r="K140" i="3" s="1"/>
  <c r="K141" i="3" s="1"/>
  <c r="K142" i="3" s="1"/>
  <c r="K143" i="3" s="1"/>
  <c r="K144" i="3" s="1"/>
  <c r="K145" i="3" s="1"/>
  <c r="K146" i="3" s="1"/>
  <c r="K147" i="3" s="1"/>
  <c r="K148" i="3" s="1"/>
  <c r="K149" i="3" s="1"/>
  <c r="K150" i="3" s="1"/>
  <c r="K151" i="3" s="1"/>
  <c r="K77" i="3"/>
  <c r="K78" i="3" s="1"/>
  <c r="K52" i="3"/>
  <c r="K53" i="3" s="1"/>
  <c r="K54" i="3" s="1"/>
  <c r="K55" i="3" s="1"/>
  <c r="K56" i="3" s="1"/>
  <c r="K57" i="3" s="1"/>
  <c r="K58" i="3" s="1"/>
  <c r="K59" i="3" s="1"/>
  <c r="K60" i="3" s="1"/>
  <c r="K61" i="3" s="1"/>
  <c r="K62" i="3" s="1"/>
  <c r="K63" i="3" s="1"/>
  <c r="K64" i="3" s="1"/>
  <c r="K65" i="3" s="1"/>
  <c r="K66" i="3" s="1"/>
  <c r="K67" i="3" s="1"/>
  <c r="K68" i="3" s="1"/>
  <c r="K69" i="3" s="1"/>
  <c r="K70" i="3" s="1"/>
  <c r="K71" i="3" s="1"/>
  <c r="K72" i="3" s="1"/>
  <c r="K73" i="3" s="1"/>
  <c r="K74" i="3" s="1"/>
  <c r="K75" i="3" s="1"/>
  <c r="K76" i="3" s="1"/>
  <c r="K27" i="3"/>
  <c r="L27" i="3" s="1"/>
  <c r="K2" i="3"/>
  <c r="L2" i="3" s="1"/>
  <c r="X13" i="5" l="1"/>
  <c r="L13" i="5"/>
  <c r="O15" i="5"/>
  <c r="L18" i="5"/>
  <c r="L17" i="5"/>
  <c r="P15" i="5"/>
  <c r="Q15" i="5" s="1"/>
  <c r="L16" i="5"/>
  <c r="U14" i="5"/>
  <c r="L15" i="5"/>
  <c r="T13" i="5"/>
  <c r="U15" i="5"/>
  <c r="X15" i="5"/>
  <c r="Y13" i="5"/>
  <c r="Y17" i="5"/>
  <c r="T14" i="5"/>
  <c r="V13" i="5"/>
  <c r="X18" i="5"/>
  <c r="Y16" i="5"/>
  <c r="R20" i="5"/>
  <c r="O18" i="5"/>
  <c r="U13" i="5"/>
  <c r="V14" i="5"/>
  <c r="X17" i="5"/>
  <c r="Y15" i="5"/>
  <c r="T15" i="5"/>
  <c r="K20" i="5"/>
  <c r="T36" i="5" s="1"/>
  <c r="U16" i="5"/>
  <c r="X16" i="5"/>
  <c r="Y14" i="5"/>
  <c r="W13" i="5"/>
  <c r="S16" i="5"/>
  <c r="W16" i="5" s="1"/>
  <c r="V18" i="5"/>
  <c r="S15" i="5"/>
  <c r="W15" i="5" s="1"/>
  <c r="T18" i="5"/>
  <c r="V17" i="5"/>
  <c r="T17" i="5"/>
  <c r="U18" i="5"/>
  <c r="V16" i="5"/>
  <c r="L14" i="5"/>
  <c r="U17" i="5"/>
  <c r="X14" i="5"/>
  <c r="Y18" i="5"/>
  <c r="O17" i="5"/>
  <c r="O16" i="5"/>
  <c r="O13" i="5"/>
  <c r="G5" i="5"/>
  <c r="H5" i="5" s="1"/>
  <c r="L77" i="3"/>
  <c r="L52" i="3"/>
  <c r="L127" i="3"/>
  <c r="L128" i="3"/>
  <c r="M128" i="3" s="1"/>
  <c r="M27" i="3"/>
  <c r="L78" i="3"/>
  <c r="M78" i="3" s="1"/>
  <c r="K79" i="3"/>
  <c r="L102" i="3"/>
  <c r="M102" i="3" s="1"/>
  <c r="K103" i="3"/>
  <c r="K104" i="3" s="1"/>
  <c r="K105" i="3" s="1"/>
  <c r="K106" i="3" s="1"/>
  <c r="K107" i="3" s="1"/>
  <c r="K108" i="3" s="1"/>
  <c r="K109" i="3" s="1"/>
  <c r="K110" i="3" s="1"/>
  <c r="K111" i="3" s="1"/>
  <c r="K112" i="3" s="1"/>
  <c r="K113" i="3" s="1"/>
  <c r="K114" i="3" s="1"/>
  <c r="K115" i="3" s="1"/>
  <c r="K116" i="3" s="1"/>
  <c r="K117" i="3" s="1"/>
  <c r="K118" i="3" s="1"/>
  <c r="K119" i="3" s="1"/>
  <c r="K120" i="3" s="1"/>
  <c r="K121" i="3" s="1"/>
  <c r="K122" i="3" s="1"/>
  <c r="K123" i="3" s="1"/>
  <c r="K124" i="3" s="1"/>
  <c r="K125" i="3" s="1"/>
  <c r="K126" i="3" s="1"/>
  <c r="M2" i="3"/>
  <c r="K3" i="3"/>
  <c r="K28" i="3"/>
  <c r="X20" i="5" l="1"/>
  <c r="T20" i="5"/>
  <c r="W20" i="5"/>
  <c r="L20" i="5"/>
  <c r="V20" i="5"/>
  <c r="O20" i="5"/>
  <c r="Y20" i="5"/>
  <c r="R21" i="5"/>
  <c r="S20" i="5"/>
  <c r="U20" i="5"/>
  <c r="M77" i="3"/>
  <c r="M127" i="3"/>
  <c r="M52" i="3"/>
  <c r="L28" i="3"/>
  <c r="K29" i="3"/>
  <c r="K30" i="3" s="1"/>
  <c r="K31" i="3" s="1"/>
  <c r="K32" i="3" s="1"/>
  <c r="K33" i="3" s="1"/>
  <c r="K34" i="3" s="1"/>
  <c r="K35" i="3" s="1"/>
  <c r="K36" i="3" s="1"/>
  <c r="K37" i="3" s="1"/>
  <c r="K38" i="3" s="1"/>
  <c r="K39" i="3" s="1"/>
  <c r="K40" i="3" s="1"/>
  <c r="K41" i="3" s="1"/>
  <c r="K42" i="3" s="1"/>
  <c r="K43" i="3" s="1"/>
  <c r="K44" i="3" s="1"/>
  <c r="K45" i="3" s="1"/>
  <c r="K46" i="3" s="1"/>
  <c r="K47" i="3" s="1"/>
  <c r="K48" i="3" s="1"/>
  <c r="K49" i="3" s="1"/>
  <c r="K50" i="3" s="1"/>
  <c r="K51" i="3" s="1"/>
  <c r="L129" i="3"/>
  <c r="L3" i="3"/>
  <c r="K4" i="3"/>
  <c r="L103" i="3"/>
  <c r="K80" i="3"/>
  <c r="L79" i="3"/>
  <c r="M79" i="3" s="1"/>
  <c r="K81" i="3" l="1"/>
  <c r="L80" i="3"/>
  <c r="L53" i="3"/>
  <c r="M103" i="3"/>
  <c r="L29" i="3"/>
  <c r="M3" i="3"/>
  <c r="M129" i="3"/>
  <c r="L4" i="3"/>
  <c r="M4" i="3" s="1"/>
  <c r="K5" i="3"/>
  <c r="M28" i="3"/>
  <c r="M29" i="3" l="1"/>
  <c r="M53" i="3"/>
  <c r="L54" i="3"/>
  <c r="M54" i="3" s="1"/>
  <c r="L104" i="3"/>
  <c r="M104" i="3" s="1"/>
  <c r="L5" i="3"/>
  <c r="K6" i="3"/>
  <c r="M80" i="3"/>
  <c r="L130" i="3"/>
  <c r="K82" i="3"/>
  <c r="L81" i="3"/>
  <c r="M81" i="3" s="1"/>
  <c r="L131" i="3" l="1"/>
  <c r="M131" i="3" s="1"/>
  <c r="L105" i="3"/>
  <c r="L6" i="3"/>
  <c r="M6" i="3" s="1"/>
  <c r="K7" i="3"/>
  <c r="K83" i="3"/>
  <c r="K84" i="3" s="1"/>
  <c r="K85" i="3" s="1"/>
  <c r="K86" i="3" s="1"/>
  <c r="K87" i="3" s="1"/>
  <c r="K88" i="3" s="1"/>
  <c r="K89" i="3" s="1"/>
  <c r="K90" i="3" s="1"/>
  <c r="K91" i="3" s="1"/>
  <c r="K92" i="3" s="1"/>
  <c r="K93" i="3" s="1"/>
  <c r="K94" i="3" s="1"/>
  <c r="K95" i="3" s="1"/>
  <c r="K96" i="3" s="1"/>
  <c r="K97" i="3" s="1"/>
  <c r="K98" i="3" s="1"/>
  <c r="K99" i="3" s="1"/>
  <c r="K100" i="3" s="1"/>
  <c r="K101" i="3" s="1"/>
  <c r="L82" i="3"/>
  <c r="M130" i="3"/>
  <c r="M5" i="3"/>
  <c r="L55" i="3"/>
  <c r="M55" i="3" s="1"/>
  <c r="L106" i="3" l="1"/>
  <c r="M106" i="3" s="1"/>
  <c r="L30" i="3"/>
  <c r="M82" i="3"/>
  <c r="L132" i="3"/>
  <c r="M132" i="3" s="1"/>
  <c r="L56" i="3"/>
  <c r="L83" i="3"/>
  <c r="M83" i="3" s="1"/>
  <c r="K8" i="3"/>
  <c r="L7" i="3"/>
  <c r="M105" i="3"/>
  <c r="M56" i="3" l="1"/>
  <c r="M30" i="3"/>
  <c r="M7" i="3"/>
  <c r="K9" i="3"/>
  <c r="K10" i="3" s="1"/>
  <c r="K11" i="3" s="1"/>
  <c r="K12" i="3" s="1"/>
  <c r="K13" i="3" s="1"/>
  <c r="K14" i="3" s="1"/>
  <c r="K15" i="3" s="1"/>
  <c r="K16" i="3" s="1"/>
  <c r="K17" i="3" s="1"/>
  <c r="K18" i="3" s="1"/>
  <c r="K19" i="3" s="1"/>
  <c r="K20" i="3" s="1"/>
  <c r="K21" i="3" s="1"/>
  <c r="K22" i="3" s="1"/>
  <c r="K23" i="3" s="1"/>
  <c r="K24" i="3" s="1"/>
  <c r="K25" i="3" s="1"/>
  <c r="K26" i="3" s="1"/>
  <c r="L8" i="3"/>
  <c r="M8" i="3" s="1"/>
  <c r="L133" i="3"/>
  <c r="M133" i="3" s="1"/>
  <c r="L107" i="3"/>
  <c r="M107" i="3" s="1"/>
  <c r="L57" i="3"/>
  <c r="M57" i="3" s="1"/>
  <c r="L31" i="3"/>
  <c r="M31" i="3" l="1"/>
  <c r="L58" i="3"/>
  <c r="M58" i="3" s="1"/>
  <c r="L84" i="3"/>
  <c r="M84" i="3" s="1"/>
  <c r="L9" i="3"/>
  <c r="M9" i="3" s="1"/>
  <c r="L32" i="3"/>
  <c r="L108" i="3"/>
  <c r="M108" i="3" s="1"/>
  <c r="L134" i="3"/>
  <c r="M134" i="3" s="1"/>
  <c r="L109" i="3" l="1"/>
  <c r="M109" i="3" s="1"/>
  <c r="L33" i="3"/>
  <c r="L135" i="3"/>
  <c r="M135" i="3" s="1"/>
  <c r="M32" i="3"/>
  <c r="L85" i="3"/>
  <c r="M85" i="3" s="1"/>
  <c r="M33" i="3" l="1"/>
  <c r="L86" i="3"/>
  <c r="M86" i="3" s="1"/>
  <c r="L136" i="3"/>
  <c r="M136" i="3" s="1"/>
  <c r="L59" i="3"/>
  <c r="M59" i="3" s="1"/>
  <c r="L34" i="3"/>
  <c r="M34" i="3" s="1"/>
  <c r="L110" i="3"/>
  <c r="M110" i="3" s="1"/>
  <c r="L60" i="3" l="1"/>
  <c r="M60" i="3" s="1"/>
  <c r="L111" i="3"/>
  <c r="M111" i="3" s="1"/>
  <c r="L35" i="3"/>
  <c r="M35" i="3" s="1"/>
  <c r="L137" i="3"/>
  <c r="M137" i="3" s="1"/>
  <c r="L10" i="3"/>
  <c r="M10" i="3" s="1"/>
  <c r="L87" i="3"/>
  <c r="M87" i="3" s="1"/>
  <c r="L112" i="3" l="1"/>
  <c r="M112" i="3" s="1"/>
  <c r="L36" i="3"/>
  <c r="M36" i="3" s="1"/>
  <c r="L138" i="3"/>
  <c r="M138" i="3" s="1"/>
  <c r="L61" i="3"/>
  <c r="M61" i="3" s="1"/>
  <c r="L37" i="3" l="1"/>
  <c r="M37" i="3" s="1"/>
  <c r="L62" i="3"/>
  <c r="M62" i="3" s="1"/>
  <c r="L139" i="3"/>
  <c r="M139" i="3" s="1"/>
  <c r="L11" i="3"/>
  <c r="M11" i="3" s="1"/>
  <c r="L113" i="3"/>
  <c r="M113" i="3" s="1"/>
  <c r="L114" i="3" l="1"/>
  <c r="M114" i="3" s="1"/>
  <c r="L63" i="3"/>
  <c r="M63" i="3" s="1"/>
  <c r="L88" i="3"/>
  <c r="M88" i="3" s="1"/>
  <c r="L12" i="3"/>
  <c r="M12" i="3" s="1"/>
  <c r="L140" i="3"/>
  <c r="M140" i="3" s="1"/>
  <c r="L38" i="3"/>
  <c r="M38" i="3" s="1"/>
  <c r="L13" i="3" l="1"/>
  <c r="M13" i="3" s="1"/>
  <c r="L39" i="3"/>
  <c r="M39" i="3" s="1"/>
  <c r="L89" i="3"/>
  <c r="M89" i="3" s="1"/>
  <c r="L141" i="3"/>
  <c r="M141" i="3" s="1"/>
  <c r="L64" i="3"/>
  <c r="M64" i="3" s="1"/>
  <c r="L142" i="3" l="1"/>
  <c r="M142" i="3" s="1"/>
  <c r="L115" i="3"/>
  <c r="M115" i="3" s="1"/>
  <c r="L40" i="3"/>
  <c r="M40" i="3" s="1"/>
  <c r="L14" i="3"/>
  <c r="M14" i="3" s="1"/>
  <c r="L90" i="3"/>
  <c r="M90" i="3" s="1"/>
  <c r="L41" i="3" l="1"/>
  <c r="M41" i="3" s="1"/>
  <c r="L91" i="3"/>
  <c r="M91" i="3" s="1"/>
  <c r="L65" i="3"/>
  <c r="M65" i="3" s="1"/>
  <c r="L15" i="3"/>
  <c r="M15" i="3" s="1"/>
  <c r="L143" i="3"/>
  <c r="M143" i="3" s="1"/>
  <c r="L144" i="3" l="1"/>
  <c r="M144" i="3" s="1"/>
  <c r="L16" i="3"/>
  <c r="M16" i="3" s="1"/>
  <c r="L92" i="3"/>
  <c r="M92" i="3" s="1"/>
  <c r="L116" i="3"/>
  <c r="M116" i="3" s="1"/>
  <c r="L17" i="3" l="1"/>
  <c r="M17" i="3" s="1"/>
  <c r="L42" i="3"/>
  <c r="M42" i="3" s="1"/>
  <c r="L117" i="3"/>
  <c r="M117" i="3" s="1"/>
  <c r="L66" i="3"/>
  <c r="M66" i="3" s="1"/>
  <c r="L93" i="3"/>
  <c r="M93" i="3" s="1"/>
  <c r="L145" i="3"/>
  <c r="M145" i="3" s="1"/>
  <c r="L118" i="3" l="1"/>
  <c r="M118" i="3" s="1"/>
  <c r="L146" i="3"/>
  <c r="M146" i="3" s="1"/>
  <c r="L94" i="3"/>
  <c r="M94" i="3" s="1"/>
  <c r="L43" i="3"/>
  <c r="M43" i="3" s="1"/>
  <c r="L67" i="3"/>
  <c r="M67" i="3" s="1"/>
  <c r="L18" i="3"/>
  <c r="M18" i="3" s="1"/>
  <c r="L19" i="3" l="1"/>
  <c r="M19" i="3" s="1"/>
  <c r="L95" i="3"/>
  <c r="M95" i="3" s="1"/>
  <c r="L68" i="3"/>
  <c r="M68" i="3" s="1"/>
  <c r="L147" i="3"/>
  <c r="M147" i="3" s="1"/>
  <c r="L44" i="3"/>
  <c r="M44" i="3" s="1"/>
  <c r="L69" i="3" l="1"/>
  <c r="M69" i="3" s="1"/>
  <c r="L96" i="3"/>
  <c r="M96" i="3" s="1"/>
  <c r="L119" i="3"/>
  <c r="M119" i="3" s="1"/>
  <c r="L148" i="3"/>
  <c r="M148" i="3" s="1"/>
  <c r="L20" i="3"/>
  <c r="M20" i="3" s="1"/>
  <c r="L97" i="3" l="1"/>
  <c r="M97" i="3" s="1"/>
  <c r="L70" i="3"/>
  <c r="M70" i="3" s="1"/>
  <c r="L120" i="3"/>
  <c r="M120" i="3" s="1"/>
  <c r="L149" i="3"/>
  <c r="M149" i="3" s="1"/>
  <c r="L98" i="3" l="1"/>
  <c r="M98" i="3" s="1"/>
  <c r="L21" i="3"/>
  <c r="M21" i="3" s="1"/>
  <c r="L45" i="3"/>
  <c r="M45" i="3" s="1"/>
  <c r="L150" i="3"/>
  <c r="M150" i="3" s="1"/>
  <c r="L71" i="3"/>
  <c r="M71" i="3" s="1"/>
  <c r="L121" i="3"/>
  <c r="M121" i="3" s="1"/>
  <c r="L99" i="3" l="1"/>
  <c r="M99" i="3" s="1"/>
  <c r="L22" i="3"/>
  <c r="M22" i="3" s="1"/>
  <c r="L151" i="3"/>
  <c r="M151" i="3" s="1"/>
  <c r="L122" i="3"/>
  <c r="M122" i="3" s="1"/>
  <c r="L46" i="3"/>
  <c r="M46" i="3" s="1"/>
  <c r="L72" i="3"/>
  <c r="M72" i="3" s="1"/>
  <c r="L23" i="3" l="1"/>
  <c r="M23" i="3" s="1"/>
  <c r="L123" i="3"/>
  <c r="M123" i="3" s="1"/>
  <c r="L100" i="3"/>
  <c r="M100" i="3" s="1"/>
  <c r="L73" i="3"/>
  <c r="M73" i="3" s="1"/>
  <c r="L47" i="3"/>
  <c r="M47" i="3" s="1"/>
  <c r="L74" i="3" l="1"/>
  <c r="M74" i="3" s="1"/>
  <c r="L124" i="3"/>
  <c r="M124" i="3" s="1"/>
  <c r="L48" i="3"/>
  <c r="M48" i="3" s="1"/>
  <c r="L101" i="3"/>
  <c r="M101" i="3" s="1"/>
  <c r="L24" i="3"/>
  <c r="M24" i="3" s="1"/>
  <c r="L76" i="3" l="1"/>
  <c r="L75" i="3"/>
  <c r="M75" i="3" s="1"/>
  <c r="V7" i="3"/>
  <c r="L126" i="3"/>
  <c r="L125" i="3"/>
  <c r="M125" i="3" s="1"/>
  <c r="L25" i="3"/>
  <c r="M25" i="3" s="1"/>
  <c r="L49" i="3"/>
  <c r="M49" i="3" s="1"/>
  <c r="V8" i="3" l="1"/>
  <c r="V6" i="3"/>
  <c r="L26" i="3"/>
  <c r="M26" i="3" s="1"/>
  <c r="T7" i="3"/>
  <c r="S7" i="3"/>
  <c r="M76" i="3"/>
  <c r="T6" i="3" s="1"/>
  <c r="S6" i="3"/>
  <c r="U6" i="3" s="1"/>
  <c r="M126" i="3"/>
  <c r="T8" i="3" s="1"/>
  <c r="S8" i="3"/>
  <c r="U8" i="3" s="1"/>
  <c r="L51" i="3"/>
  <c r="L50" i="3"/>
  <c r="M50" i="3" s="1"/>
  <c r="W7" i="3" l="1"/>
  <c r="U7" i="3"/>
  <c r="W8" i="3"/>
  <c r="V9" i="3"/>
  <c r="W6" i="3"/>
  <c r="V5" i="3"/>
  <c r="V4" i="3"/>
  <c r="T9" i="3"/>
  <c r="S9" i="3"/>
  <c r="U9" i="3" s="1"/>
  <c r="M51" i="3"/>
  <c r="T5" i="3" s="1"/>
  <c r="S5" i="3"/>
  <c r="U5" i="3" s="1"/>
  <c r="T4" i="3"/>
  <c r="S4" i="3"/>
  <c r="U4" i="3" s="1"/>
  <c r="W9" i="3" l="1"/>
  <c r="W4" i="3"/>
  <c r="W5" i="3"/>
</calcChain>
</file>

<file path=xl/sharedStrings.xml><?xml version="1.0" encoding="utf-8"?>
<sst xmlns="http://schemas.openxmlformats.org/spreadsheetml/2006/main" count="1020" uniqueCount="774">
  <si>
    <t>HPLC</t>
  </si>
  <si>
    <t>Liczba analitów</t>
  </si>
  <si>
    <t>HPLC-MS</t>
  </si>
  <si>
    <t>CE-MS</t>
  </si>
  <si>
    <t>GC-MS</t>
  </si>
  <si>
    <t>CE</t>
  </si>
  <si>
    <t>Technika</t>
  </si>
  <si>
    <t>Tytuł</t>
  </si>
  <si>
    <t>Link</t>
  </si>
  <si>
    <t>Rok</t>
  </si>
  <si>
    <t>Czasopismo</t>
  </si>
  <si>
    <t>Autorzy</t>
  </si>
  <si>
    <t>Liczba cytacji</t>
  </si>
  <si>
    <t>Czas separacji</t>
  </si>
  <si>
    <t>Typ analitów</t>
  </si>
  <si>
    <t>home made CE, portable CE</t>
  </si>
  <si>
    <t>Preparation of mixed-mode stationary phase for separation of peptides and proteins in high performance liquid chromatography</t>
  </si>
  <si>
    <t>https://www-1scopus-1com-1unwr6wpf0204.hps.bj.uj.edu.pl/record/display.uri?eid=2-s2.0-85126077648&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0&amp;citeCnt=0&amp;searchTerm=&amp;featureToggles=FEATURE_NEW_DOC_DETAILS_EXPORT:1</t>
  </si>
  <si>
    <t>Scientific Reports</t>
  </si>
  <si>
    <t xml:space="preserve"> Alharthi S., Ali A., Iqbal M., Ibrar A., Ahmad B., Nisa S., Mabood F. </t>
  </si>
  <si>
    <t xml:space="preserve">peptydy </t>
  </si>
  <si>
    <t>Synthesis and application of 5 μm monodisperse porous silica microspheres with controllable pore size using polymeric microspheres as templates for the separation of small solutes and proteins by high-performance liquid chromatography</t>
  </si>
  <si>
    <r>
      <t>Bai, J.</t>
    </r>
    <r>
      <rPr>
        <sz val="10"/>
        <color rgb="FF323232"/>
        <rFont val="Arial"/>
        <family val="2"/>
        <charset val="238"/>
      </rPr>
      <t>, Zhu, Q., Tang, C., (...), Yi, Y., Bai, Q.</t>
    </r>
  </si>
  <si>
    <t>Journal of Chromatography A</t>
  </si>
  <si>
    <t>białka</t>
  </si>
  <si>
    <t>https://www-1scopus-1com-1unwr6wpf0285.hps.bj.uj.edu.pl/record/display.uri?eid=2-s2.0-85130609002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1&amp;citeCnt=0&amp;searchTerm=&amp;featureToggles=FEATURE_NEW_DOC_DETAILS_EXPORT:1</t>
  </si>
  <si>
    <t>Separation of nordihydrocapsiate from capsiate and major capsaicinoid analogues using ultra high performance liquid chromatography</t>
  </si>
  <si>
    <r>
      <t>Biradar, K.</t>
    </r>
    <r>
      <rPr>
        <sz val="10"/>
        <color rgb="FF323232"/>
        <rFont val="Arial"/>
        <family val="2"/>
        <charset val="238"/>
      </rPr>
      <t>, Singh, J., Pillai, S.S., Crosby, K.M., Patil, B.S.</t>
    </r>
  </si>
  <si>
    <t>Food Chemistry</t>
  </si>
  <si>
    <t>https://www-1scopus-1com-1unwr6wpf0285.hps.bj.uj.edu.pl/record/display.uri?eid=2-s2.0-85125530273&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2&amp;citeCnt=1&amp;searchTerm=&amp;featureToggles=FEATURE_NEW_DOC_DETAILS_EXPORT:1</t>
  </si>
  <si>
    <t>kapsynoidy</t>
  </si>
  <si>
    <t>Chiral separation of catechin and epicatechin by reversed phase high-performance liquid chromatography with β-cyclodextrin stepwise and linear gradient elution modes</t>
  </si>
  <si>
    <t>https://www-1scopus-1com-1unwr6wpf0285.hps.bj.uj.edu.pl/record/display.uri?eid=2-s2.0-85129275062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3&amp;citeCnt=0&amp;searchTerm=&amp;featureToggles=FEATURE_NEW_DOC_DETAILS_EXPORT:1</t>
  </si>
  <si>
    <t>Terashima, H., Seki, M., Watanabe, S., (...), Mikami, I., Kodama, S.</t>
  </si>
  <si>
    <t>catechins</t>
  </si>
  <si>
    <t>Separation and determination of basic orange II, acid orange II and auramine O in soybean products based on ionic liquid reverse micelle microextraction and ultra-high-performance liquid chromatography</t>
  </si>
  <si>
    <t>Zhou, J., Liang, L.J., Zeng, B.</t>
  </si>
  <si>
    <t>https://www-1scopus-1com-1unwr6wpf02a2.hps.bj.uj.edu.pl/record/display.uri?eid=2-s2.0-85129066108&amp;origin=resultslist&amp;sort=plf-f&amp;src=s&amp;st1=high+performance+liquid+chromatography+separation&amp;nlo=&amp;nlr=&amp;nls=&amp;sid=573653c19c9c45ebfa16535181358ef4&amp;sot=b&amp;sdt=cl&amp;cluster=scosubtype%2c%22ar%22%2ct&amp;sl=56&amp;s=TITLE%28high+performance+liquid+chromatography+separation%29&amp;relpos=4&amp;citeCnt=0&amp;searchTerm=&amp;featureToggles=FEATURE_NEW_DOC_DETAILS_EXPORT:1</t>
  </si>
  <si>
    <t xml:space="preserve">barwiniki </t>
  </si>
  <si>
    <t>Effective and repeatable chromatographic separation of 5 nucleotides in infant formula milk powder by ion-pair high-performance liquid chromatography–ultraviolet</t>
  </si>
  <si>
    <t>Chen, Y., Luo, L., Feng, P., Xu, B., Wei, X.</t>
  </si>
  <si>
    <t>Journal of Dairy Science</t>
  </si>
  <si>
    <t>https://www-1scopus-1com-1unwr6wpf02a2.hps.bj.uj.edu.pl/record/display.uri?eid=2-s2.0-85124652808&amp;origin=resultslist&amp;sort=plf-f&amp;src=s&amp;st1=high+performance+liquid+chromatography+separation&amp;nlo=&amp;nlr=&amp;nls=&amp;sid=573653c19c9c45ebfa16535181358ef4&amp;sot=b&amp;sdt=cl&amp;cluster=scosubtype%2c%22ar%22%2ct&amp;sl=56&amp;s=TITLE%28high+performance+liquid+chromatography+separation%29&amp;relpos=6&amp;citeCnt=0&amp;searchTerm=&amp;featureToggles=FEATURE_NEW_DOC_DETAILS_EXPORT:1</t>
  </si>
  <si>
    <t>nukleotydy</t>
  </si>
  <si>
    <t>Development and evaluation of a hydrogenated rosin (β-acryloxyl ethyl) ester–bonded silica stationary phase for high-performance liquid chromatography separation of paclitaxel from yew bark</t>
  </si>
  <si>
    <t>Li, H., Xie, W., Zeng, L., (...), Shi, B., Lei, F.</t>
  </si>
  <si>
    <t>https://www-1scopus-1com-1unwr6wpf02a2.hps.bj.uj.edu.pl/record/display.uri?eid=2-s2.0-85122664078&amp;origin=resultslist&amp;sort=plf-f&amp;src=s&amp;st1=high+performance+liquid+chromatography+separation&amp;nlo=&amp;nlr=&amp;nls=&amp;sid=573653c19c9c45ebfa16535181358ef4&amp;sot=b&amp;sdt=cl&amp;cluster=scosubtype%2c%22ar%22%2ct&amp;sl=56&amp;s=TITLE%28high+performance+liquid+chromatography+separation%29&amp;relpos=9&amp;citeCnt=0&amp;searchTerm=&amp;featureToggles=FEATURE_NEW_DOC_DETAILS_EXPORT:1</t>
  </si>
  <si>
    <t xml:space="preserve">alkaloidy terpenowe </t>
  </si>
  <si>
    <t>Validation of a High-Performance Liquid Chromatography with Photodiode Array Detection Method for the Separation and Quantification of Antioxidant and Skin Anti-Aging Flavonoids from Nelumbo nucifera Gaertn. Stamen Extract</t>
  </si>
  <si>
    <t>Tungmunnithum, D., Drouet, S., Hano, C.</t>
  </si>
  <si>
    <t>Molecules</t>
  </si>
  <si>
    <t>https://www-1scopus-1com-1unwr6wpf02a2.hps.bj.uj.edu.pl/record/display.uri?eid=2-s2.0-85124680152&amp;origin=resultslist&amp;sort=plf-f&amp;src=s&amp;st1=high+performance+liquid+chromatography+separation&amp;nlo=&amp;nlr=&amp;nls=&amp;sid=573653c19c9c45ebfa16535181358ef4&amp;sot=b&amp;sdt=cl&amp;cluster=scosubtype%2c%22ar%22%2ct&amp;sl=56&amp;s=TITLE%28high+performance+liquid+chromatography+separation%29&amp;relpos=11&amp;citeCnt=1&amp;searchTerm=&amp;featureToggles=FEATURE_NEW_DOC_DETAILS_EXPORT:1</t>
  </si>
  <si>
    <t xml:space="preserve">flawonoidy </t>
  </si>
  <si>
    <t>https://www-1scopus-1com-1unwr6wpf02a2.hps.bj.uj.edu.pl/record/display.uri?eid=2-s2.0-85127162668&amp;origin=resultslist&amp;sort=plf-f&amp;src=s&amp;st1=high+performance+liquid+chromatography+separation&amp;nlo=&amp;nlr=&amp;nls=&amp;sid=573653c19c9c45ebfa16535181358ef4&amp;sot=b&amp;sdt=cl&amp;cluster=scosubtype%2c%22ar%22%2ct&amp;sl=56&amp;s=TITLE%28high+performance+liquid+chromatography+separation%29&amp;relpos=18&amp;citeCnt=0&amp;searchTerm=</t>
  </si>
  <si>
    <t>Improvement of chiral separation efficiency through temperature control during one time high performance liquid chromatography analysis</t>
  </si>
  <si>
    <t>Eun, D.B., Jeong, Y.H., Ryoo, J.J.</t>
  </si>
  <si>
    <t>Chirality</t>
  </si>
  <si>
    <t xml:space="preserve">aminokwasy </t>
  </si>
  <si>
    <t>Preparative separation of three terpenoids from edible brown algae Sargassum fusiforme by high-speed countercurrent chromatography combined with preparative high-performance liquid chromatography</t>
  </si>
  <si>
    <t>https://www-1scopus-1com-1unwr6wpf02a2.hps.bj.uj.edu.pl/record/display.uri?eid=2-s2.0-85112707464&amp;origin=resultslist&amp;sort=plf-f&amp;src=s&amp;st1=high+performance+liquid+chromatography+separation&amp;nlo=&amp;nlr=&amp;nls=&amp;sid=573653c19c9c45ebfa16535181358ef4&amp;sot=b&amp;sdt=cl&amp;cluster=scosubtype%2c%22ar%22%2ct&amp;sl=56&amp;s=TITLE%28high+performance+liquid+chromatography+separation%29&amp;relpos=20&amp;citeCnt=1&amp;searchTerm=</t>
  </si>
  <si>
    <t>Algal Research</t>
  </si>
  <si>
    <t>terpenoidy</t>
  </si>
  <si>
    <t>Nie, J., Chen, D., Ye, J., Lu, Y., Dai, Z.</t>
  </si>
  <si>
    <t>Simultaneous enantio- and diastereo-selective high-performance liquid chromatography separation of paroxetine on an immobilized amylose-based chiral stationary phase under green reversed-phase conditions</t>
  </si>
  <si>
    <t>https://www-1scopus-1com-1unwr6wpf056d.hps.bj.uj.edu.pl/record/display.uri?eid=2-s2.0-85111020707&amp;origin=resultslist&amp;sort=plf-f&amp;src=s&amp;st1=high+performance+liquid+chromatography+separation&amp;nlo=&amp;nlr=&amp;nls=&amp;sid=3f68f295e45ad0c600645082f704bc52&amp;sot=b&amp;sdt=cl&amp;cluster=scosubtype%2c%22ar%22%2ct&amp;sl=56&amp;s=TITLE%28high+performance+liquid+chromatography+separation%29&amp;relpos=24&amp;citeCnt=2&amp;searchTerm=&amp;featureToggles=FEATURE_NEW_DOC_DETAILS_EXPORT:1</t>
  </si>
  <si>
    <t>Rosetti, A., Ferretti, R., Villani, C., Pierini, M., Cirilli, R.</t>
  </si>
  <si>
    <t>lek i jego zanieczyszczenia</t>
  </si>
  <si>
    <t xml:space="preserve">	Separation of three chromones from Saposhnikovia divaricata using macroporous resins followed by preparative high-performance liquid chromatography</t>
  </si>
  <si>
    <t>Sun, J., Su, X., zhang, Z., (...), Wang, C., Li, H.</t>
  </si>
  <si>
    <t>Journal of Separation Science</t>
  </si>
  <si>
    <t>https://www-1scopus-1com-1unwr6wpf056d.hps.bj.uj.edu.pl/record/display.uri?eid=2-s2.0-85110482815&amp;origin=resultslist&amp;sort=plf-f&amp;src=s&amp;st1=high+performance+liquid+chromatography+separation&amp;nlo=&amp;nlr=&amp;nls=&amp;sid=3f68f295e45ad0c600645082f704bc52&amp;sot=b&amp;sdt=cl&amp;cluster=scosubtype%2c%22ar%22%2ct&amp;sl=56&amp;s=TITLE%28high+performance+liquid+chromatography+separation%29&amp;relpos=25&amp;citeCnt=2&amp;searchTerm=&amp;featureToggles=FEATURE_NEW_DOC_DETAILS_EXPORT:1</t>
  </si>
  <si>
    <t>Simultaneous separation and determination of five monoterpene glycosides in Paeonia suffruticosa flower samples by ultra-high-performance liquid chromatography with a novel reinforced cloud point extraction based on ionic liquid</t>
  </si>
  <si>
    <t>feng Wang, Q., Qiu Zhao, Y., Bing Sun, J., Zhou, J.</t>
  </si>
  <si>
    <t>Microchemical Journal</t>
  </si>
  <si>
    <t>https://www-1scopus-1com-1unwr6wpf056d.hps.bj.uj.edu.pl/record/display.uri?eid=2-s2.0-85107026926&amp;origin=resultslist&amp;sort=plf-f&amp;src=s&amp;st1=high+performance+liquid+chromatography+separation&amp;nlo=&amp;nlr=&amp;nls=&amp;sid=3f68f295e45ad0c600645082f704bc52&amp;sot=b&amp;sdt=cl&amp;cluster=scosubtype%2c%22ar%22%2ct&amp;sl=56&amp;s=TITLE%28high+performance+liquid+chromatography+separation%29&amp;relpos=26&amp;citeCnt=0&amp;searchTerm=&amp;featureToggles=FEATURE_NEW_DOC_DETAILS_EXPORT:1</t>
  </si>
  <si>
    <t>terpeny</t>
  </si>
  <si>
    <t>Experimental design optimization of simultaneous enantiomeric separation of atenolol and chlorthalidone binary mixture by high-performance liquid chromatography using polysaccharide-based stationary phases</t>
  </si>
  <si>
    <t>https://www-1scopus-1com-1unwr6wpf0708.hps.bj.uj.edu.pl/record/display.uri?eid=2-s2.0-85105287692&amp;origin=resultslist&amp;sort=plf-f&amp;src=s&amp;st1=high+performance+liquid+chromatography+separation&amp;nlo=&amp;nlr=&amp;nls=&amp;sid=0252f5c0cd875e66ecc75f507f9989a4&amp;sot=b&amp;sdt=cl&amp;cluster=scosubtype%2c%22ar%22%2ct&amp;sl=56&amp;s=TITLE%28high+performance+liquid+chromatography+separation%29&amp;relpos=30&amp;citeCnt=2&amp;searchTerm=&amp;featureToggles=FEATURE_NEW_DOC_DETAILS_EXPORT:1</t>
  </si>
  <si>
    <t>Hassan, R.M., Saleh, O.A., El-Azzouny, A.A., Aboul-Enein, H.Y., Fouad, M.A.</t>
  </si>
  <si>
    <t>leki</t>
  </si>
  <si>
    <t>Reverse-phase chiral high-performance liquid chromatography for separation of a diastereomer in alalevonadifloxacin: A novel antibacterial agent</t>
  </si>
  <si>
    <t>Ahirrao, V., Rane, V., Patil, K., (...), Jadhav, R., Yeole, R.</t>
  </si>
  <si>
    <t xml:space="preserve">	Biomedical Chromatography</t>
  </si>
  <si>
    <t>https://www-1scopus-1com-1unwr6wpf0708.hps.bj.uj.edu.pl/record/display.uri?eid=2-s2.0-85100551047&amp;origin=resultslist&amp;sort=plf-f&amp;src=s&amp;st1=high+performance+liquid+chromatography+separation&amp;nlo=&amp;nlr=&amp;nls=&amp;sid=0252f5c0cd875e66ecc75f507f9989a4&amp;sot=b&amp;sdt=cl&amp;cluster=scosubtype%2c%22ar%22%2ct&amp;sl=56&amp;s=TITLE%28high+performance+liquid+chromatography+separation%29&amp;relpos=33&amp;citeCnt=0&amp;searchTerm=&amp;featureToggles=FEATURE_NEW_DOC_DETAILS_EXPORT:1</t>
  </si>
  <si>
    <t>https://www-1scopus-1com-1unwr6wpf0708.hps.bj.uj.edu.pl/record/display.uri?eid=2-s2.0-85094556228&amp;origin=resultslist&amp;sort=plf-f&amp;src=s&amp;st1=high+performance+liquid+chromatography+separation&amp;nlo=&amp;nlr=&amp;nls=&amp;sid=0252f5c0cd875e66ecc75f507f9989a4&amp;sot=b&amp;sdt=cl&amp;cluster=scosubtype%2c%22ar%22%2ct&amp;sl=56&amp;s=TITLE%28high+performance+liquid+chromatography+separation%29&amp;relpos=38&amp;citeCnt=3&amp;searchTerm=&amp;featureToggles=FEATURE_NEW_DOC_DETAILS_EXPORT:1</t>
  </si>
  <si>
    <t>Separation and quantification of nine bioactive compounds in traditional Unani formulations by High Performance Liquid Chromatography–Photodiode Array Detector</t>
  </si>
  <si>
    <t xml:space="preserve">Kamal, Y.T., Ahmad, S., Mahadevan, N., (...), Muhsinah, A.B.I.N., Alsayari, A.	</t>
  </si>
  <si>
    <t>Acta Chromatographica</t>
  </si>
  <si>
    <t xml:space="preserve">leki </t>
  </si>
  <si>
    <t>https://www-1scopus-1com-1unwr6wpf0708.hps.bj.uj.edu.pl/record/display.uri?eid=2-s2.0-85095704255&amp;origin=resultslist&amp;sort=plf-f&amp;src=s&amp;st1=high+performance+liquid+chromatography+separation&amp;nlo=&amp;nlr=&amp;nls=&amp;sid=0252f5c0cd875e66ecc75f507f9989a4&amp;sot=b&amp;sdt=cl&amp;cluster=scosubtype%2c%22ar%22%2ct&amp;sl=56&amp;s=TITLE%28high+performance+liquid+chromatography+separation%29&amp;relpos=40&amp;citeCnt=2&amp;searchTerm=&amp;featureToggles=FEATURE_NEW_DOC_DETAILS_EXPORT:1</t>
  </si>
  <si>
    <t>Ultra high-performance liquid chromatography method development for separation of formoterol, budesonide, and related substances using an analytical quality by design approach</t>
  </si>
  <si>
    <t>Journal of Pharmaceutical and Biomedical Analysis</t>
  </si>
  <si>
    <t>Alkhateeb, F.L., Wilson, I., Maziarz, M., Rainville, P.</t>
  </si>
  <si>
    <t>https://www-1scopus-1com-1unwr6wpf0708.hps.bj.uj.edu.pl/record/display.uri?eid=2-s2.0-85107797727&amp;origin=resultslist&amp;sort=plf-f&amp;src=s&amp;st1=high+performance+liquid+chromatography+separation&amp;nlo=&amp;nlr=&amp;nls=&amp;sid=0252f5c0cd875e66ecc75f507f9989a4&amp;sot=b&amp;sdt=cl&amp;cluster=scosubtype%2c%22ar%22%2ct&amp;sl=56&amp;s=TITLE%28high+performance+liquid+chromatography+separation%29&amp;relpos=44&amp;citeCnt=0&amp;searchTerm=&amp;featureToggles=FEATURE_NEW_DOC_DETAILS_EXPORT:1</t>
  </si>
  <si>
    <t xml:space="preserve">	Separation of selenium species in plant tissues by high performance liquid chromatography-ultraviolet treatment-hydride generation atomic fluorescence spectrometry using various mobile phases</t>
  </si>
  <si>
    <t>Biotechnology and Biotechnological Equipment</t>
  </si>
  <si>
    <t>Han, D., Xiong, S., Jia, W., (...), Shao, H., Huang, W.</t>
  </si>
  <si>
    <t xml:space="preserve">związki selenu </t>
  </si>
  <si>
    <t>https://www-1scopus-1com-1unwr6wpf0708.hps.bj.uj.edu.pl/record/display.uri?eid=2-s2.0-85103280177&amp;origin=resultslist&amp;sort=plf-f&amp;src=s&amp;st1=high+performance+liquid+chromatography+separation&amp;nlo=&amp;nlr=&amp;nls=&amp;sid=0252f5c0cd875e66ecc75f507f9989a4&amp;sot=b&amp;sdt=cl&amp;cluster=scosubtype%2c%22ar%22%2ct&amp;sl=56&amp;s=TITLE%28high+performance+liquid+chromatography+separation%29&amp;relpos=45&amp;citeCnt=12&amp;searchTerm=&amp;featureToggles=FEATURE_NEW_DOC_DETAILS_EXPORT:1</t>
  </si>
  <si>
    <t>A new high-performance liquid chromatography method for the separation and simultaneous quantification of eptifibatide and its impurities in pharmaceutical injection formulation</t>
  </si>
  <si>
    <t>Girija, K.S., Kasimala, B.B., Anna, V.R.</t>
  </si>
  <si>
    <t>International Journal of Applied Pharmaceutics</t>
  </si>
  <si>
    <t>Simultaneous separation and determination of vancomycin and its crystalline degradation products in human serum by ultra high performance liquid chromatography tandem mass spectrometry method and its application in therapeutic drug monitoring</t>
  </si>
  <si>
    <t>Fan, Y., Peng, X., Wu, H., (...), Guo, B., Zhang, J.</t>
  </si>
  <si>
    <t>https://www-1scopus-1com-1unwr6wpf0b38.hps.bj.uj.edu.pl/record/display.uri?eid=2-s2.0-85092203893&amp;origin=resultslist&amp;sort=plf-f&amp;src=s&amp;st1=high+performance+liquid+chromatography+separation&amp;nlo=&amp;nlr=&amp;nls=&amp;sid=dbdff6e836313f5423975f1ab078efda&amp;sot=b&amp;sdt=cl&amp;cluster=scosubtype%2c%22ar%22%2ct&amp;sl=56&amp;s=TITLE%28high+performance+liquid+chromatography+separation%29&amp;relpos=49&amp;citeCnt=3&amp;searchTerm=&amp;featureToggles=FEATURE_NEW_DOC_DETAILS_EXPORT:1</t>
  </si>
  <si>
    <t xml:space="preserve">izomery </t>
  </si>
  <si>
    <t>Simultaneous separation and determination of 32 fentanyl-related substances, including seven sets of isomeric fentanyl analogues, by ultra-high-performance liquid chromatography coupled with high-resolution mass spectrometry</t>
  </si>
  <si>
    <t>Zhang, Y., Sheng, Z., Hua, Z., (...), Wang, R., Zhang, Y.</t>
  </si>
  <si>
    <t>https://www-1scopus-1com-1unwr6wpf0b38.hps.bj.uj.edu.pl/record/display.uri?eid=2-s2.0-85089259445&amp;origin=resultslist&amp;sort=plf-f&amp;src=s&amp;st1=high+performance+liquid+chromatography+separation&amp;nlo=&amp;nlr=&amp;nls=&amp;sid=dbdff6e836313f5423975f1ab078efda&amp;sot=b&amp;sdt=cl&amp;cluster=scosubtype%2c%22ar%22%2ct&amp;sl=56&amp;s=TITLE%28high+performance+liquid+chromatography+separation%29&amp;relpos=52&amp;citeCnt=4&amp;searchTerm=&amp;featureToggles=FEATURE_NEW_DOC_DETAILS_EXPORT:1</t>
  </si>
  <si>
    <t>Enantiomeric Separation of Chiral Triazole Pesticides by a mono-6-(4-Nitrophenyl)-ureido-β-cyclodextrin-Bonded Stationary Phase Using High-Performance Liquid Chromatography</t>
  </si>
  <si>
    <t>Analytical Letters</t>
  </si>
  <si>
    <t>Shuang, Y., Cao, Z., Zhang, T., Li, L.</t>
  </si>
  <si>
    <t>https://www-1scopus-1com-1unwr6wpf0b38.hps.bj.uj.edu.pl/record/display.uri?eid=2-s2.0-85082625532&amp;origin=resultslist&amp;sort=plf-f&amp;src=s&amp;st1=high+performance+liquid+chromatography+separation&amp;nlo=&amp;nlr=&amp;nls=&amp;sid=dbdff6e836313f5423975f1ab078efda&amp;sot=b&amp;sdt=cl&amp;cluster=scosubtype%2c%22ar%22%2ct&amp;sl=56&amp;s=TITLE%28high+performance+liquid+chromatography+separation%29&amp;relpos=51&amp;citeCnt=5&amp;searchTerm=&amp;featureToggles=FEATURE_NEW_DOC_DETAILS_EXPORT:1</t>
  </si>
  <si>
    <t>Rapid Communications in Mass Spectrometry</t>
  </si>
  <si>
    <t xml:space="preserve">antybiotyki </t>
  </si>
  <si>
    <t>https://www-1scopus-1com-1unwr6wpf0b38.hps.bj.uj.edu.pl/record/display.uri?eid=2-s2.0-85087000676&amp;origin=resultslist&amp;sort=plf-f&amp;src=s&amp;st1=high+performance+liquid+chromatography+separation&amp;nlo=&amp;nlr=&amp;nls=&amp;sid=dbdff6e836313f5423975f1ab078efda&amp;sot=b&amp;sdt=cl&amp;cluster=scosubtype%2c%22ar%22%2ct&amp;sl=56&amp;s=TITLE%28high+performance+liquid+chromatography+separation%29&amp;relpos=57&amp;citeCnt=12&amp;searchTerm=&amp;featureToggles=FEATURE_NEW_DOC_DETAILS_EXPORT:1</t>
  </si>
  <si>
    <t>Journal of Chromatography B: Analytical Technologies in the Biomedical and Life Sciences</t>
  </si>
  <si>
    <t>Han, J., Jiang, D., Chen, T., (...), Wu, Z., Cui, F.</t>
  </si>
  <si>
    <t>Simultaneous determination of olaquindox, oxytetracycline and chlorotetracycline in feeds by high performance liquid chromatography with ultraviolet and fluorescence detection adopting online synchronous derivation and separation</t>
  </si>
  <si>
    <t>https://www-1scopus-1com-1unwr6wpf0b38.hps.bj.uj.edu.pl/record/display.uri?eid=2-s2.0-85087772770&amp;origin=resultslist&amp;sort=plf-f&amp;src=s&amp;st1=high+performance+liquid+chromatography+separation&amp;nlo=&amp;nlr=&amp;nls=&amp;sid=dbdff6e836313f5423975f1ab078efda&amp;sot=b&amp;sdt=cl&amp;cluster=scosubtype%2c%22ar%22%2ct&amp;sl=56&amp;s=TITLE%28high+performance+liquid+chromatography+separation%29&amp;relpos=62&amp;citeCnt=0&amp;searchTerm=&amp;featureToggles=FEATURE_NEW_DOC_DETAILS_EXPORT:1</t>
  </si>
  <si>
    <t>Li, Z., Fu, Q., Li, S., Jin, Y., Liang, X.</t>
  </si>
  <si>
    <t>Systematic evaluation and optimization of high-performance liquid chromatography separation of polyoxins</t>
  </si>
  <si>
    <t>izoflawony</t>
  </si>
  <si>
    <t>https://www-1scopus-1com-1unwr6wpf0b38.hps.bj.uj.edu.pl/record/display.uri?eid=2-s2.0-85064515270&amp;origin=resultslist&amp;sort=plf-f&amp;src=s&amp;st1=high+performance+liquid+chromatography+separation&amp;nlo=&amp;nlr=&amp;nls=&amp;sid=dbdff6e836313f5423975f1ab078efda&amp;sot=b&amp;sdt=cl&amp;cluster=scosubtype%2c%22ar%22%2ct&amp;sl=56&amp;s=TITLE%28high+performance+liquid+chromatography+separation%29&amp;relpos=66&amp;citeCnt=3&amp;searchTerm=&amp;featureToggles=FEATURE_NEW_DOC_DETAILS_EXPORT:1</t>
  </si>
  <si>
    <t>Separation Science and Technology</t>
  </si>
  <si>
    <t>Separation and purification of six isoflavones from Iris tectorum Maxim by macroporous resin-based column chromatography coupled with preparative high-performance liquid chromatography</t>
  </si>
  <si>
    <t>Wu, Z.; Ren, S.; Chen, T.; Hui, A. ;Zhang, W.</t>
  </si>
  <si>
    <t>substancje organiczne</t>
  </si>
  <si>
    <t>Ground Organic Particles of ca. 3 μm Size as Chromatographic Separation Media in High Performance Liquid Chromatography</t>
  </si>
  <si>
    <t>Kim, Y.S., Kim, J.S., Sun, G., An, H.J., Cheong, W.J.</t>
  </si>
  <si>
    <t>Chromatographia</t>
  </si>
  <si>
    <t>https://www-1scopus-1com-1unwr6wpf0bd0.hps.bj.uj.edu.pl/record/display.uri?eid=2-s2.0-85083702961&amp;origin=resultslist&amp;sort=plf-f&amp;src=s&amp;st1=high+performance+liquid+chromatography+separation&amp;nlo=&amp;nlr=&amp;nls=&amp;sid=c1ab8753ab4c70e0650ab00d83e011f6&amp;sot=b&amp;sdt=cl&amp;cluster=scosubtype%2c%22ar%22%2ct&amp;sl=56&amp;s=TITLE%28high+performance+liquid+chromatography+separation%29&amp;relpos=67&amp;citeCnt=0&amp;searchTerm=&amp;featureToggles=FEATURE_NEW_DOC_DETAILS_EXPORT:1</t>
  </si>
  <si>
    <t>flawonoudy</t>
  </si>
  <si>
    <t>https://www-1scopus-1com-1unwr6wpf0bd0.hps.bj.uj.edu.pl/record/display.uri?eid=2-s2.0-85083217279&amp;origin=resultslist&amp;sort=plf-f&amp;src=s&amp;st1=high+performance+liquid+chromatography+separation&amp;nlo=&amp;nlr=&amp;nls=&amp;sid=c1ab8753ab4c70e0650ab00d83e011f6&amp;sot=b&amp;sdt=cl&amp;cluster=scosubtype%2c%22ar%22%2ct&amp;sl=56&amp;s=TITLE%28high+performance+liquid+chromatography+separation%29&amp;relpos=69&amp;citeCnt=3&amp;searchTerm=&amp;featureToggles=FEATURE_NEW_DOC_DETAILS_EXPORT:1</t>
  </si>
  <si>
    <t>Separation of new coumarin glycosides from toddalia asiatica using offline two-dimensional high-performance liquid chromatography</t>
  </si>
  <si>
    <t xml:space="preserve">Li, Y., Sun, S.-W., Zhang, X.-Y., (...), Wang, J., Wang, W.	</t>
  </si>
  <si>
    <t>Plants</t>
  </si>
  <si>
    <t>hormony</t>
  </si>
  <si>
    <t>https://www-1scopus-1com-1unwr6wpf0bf1.hps.bj.uj.edu.pl/record/display.uri?eid=2-s2.0-85075482263&amp;origin=resultslist&amp;sort=plf-f&amp;src=s&amp;st1=high+performance+liquid+chromatography+separation&amp;nlo=&amp;nlr=&amp;nls=&amp;sid=c1ab8753ab4c70e0650ab00d83e011f6&amp;sot=b&amp;sdt=cl&amp;cluster=scosubtype%2c%22ar%22%2ct&amp;sl=56&amp;s=TITLE%28high+performance+liquid+chromatography+separation%29&amp;relpos=72&amp;citeCnt=19&amp;searchTerm=&amp;featureToggles=FEATURE_NEW_DOC_DETAILS_EXPORT:1</t>
  </si>
  <si>
    <t>Talanta</t>
  </si>
  <si>
    <t>Novel functionalized magnetic ionic liquid green separation technology coupled with high performance liquid chromatography: A rapid approach for determination of estrogens in milk and cosmetics</t>
  </si>
  <si>
    <t>Feng, X., Xu, X., Liu, Z., Xue, S., Zhang, L.</t>
  </si>
  <si>
    <t>chelating agents</t>
  </si>
  <si>
    <t>https://www-1scopus-1com-1unwr6wpf0bf9.hps.bj.uj.edu.pl/record/display.uri?eid=2-s2.0-85076727552&amp;origin=resultslist&amp;sort=plf-f&amp;src=s&amp;st1=high+performance+liquid+chromatography+separation&amp;nlo=&amp;nlr=&amp;nls=&amp;sid=dcc10cf9b6df90af2b3a568564eedf5b&amp;sot=b&amp;sdt=cl&amp;cluster=scosubtype%2c%22ar%22%2ct&amp;sl=56&amp;s=TITLE%28high+performance+liquid+chromatography+separation%29&amp;relpos=73&amp;citeCnt=2&amp;searchTerm=&amp;featureToggles=FEATURE_NEW_DOC_DETAILS_EXPORT:1</t>
  </si>
  <si>
    <t xml:space="preserve">	Simultaneous separation and determination of seven chelating agents using high-performance liquid chromatography based on statistics design</t>
  </si>
  <si>
    <t>Liu, Z., Chen, Y., Hu, Y.</t>
  </si>
  <si>
    <t>Application of calcium oxide as an efficient phase separation agent in temperature-induced counter-current homogenous liquid-liquid extraction of aflatoxins from dried fruit chips followed by high-performance liquid chromatography-tandem mass spectrometry determination</t>
  </si>
  <si>
    <t>Mohebbi, A., Nemati, M., Farajzadeh, M.A., Afshar Mogaddam, M.R., Lotfipour, F.</t>
  </si>
  <si>
    <t>https://www-1scopus-1com-1unwr6wag01d2.hps.bj.uj.edu.pl/record/display.uri?eid=2-s2.0-85127671930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amp;citeCnt=0&amp;searchTerm=&amp;featureToggles=FEATURE_NEW_DOC_DETAILS_EXPORT:1</t>
  </si>
  <si>
    <t>mykotoksyna</t>
  </si>
  <si>
    <t>kwasy tłuszczowe</t>
  </si>
  <si>
    <t>https://www-1scopus-1com-1unwr6wag01d2.hps.bj.uj.edu.pl/record/display.uri?eid=2-s2.0-85105804500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2&amp;citeCnt=3&amp;searchTerm=&amp;featureToggles=FEATURE_NEW_DOC_DETAILS_EXPORT:1</t>
  </si>
  <si>
    <t>Reversed-phase and weak anion-exchange mixed-mode stationary phase for fast separation of medium-, long- and very long chain free fatty acids by ultra-high-performance liquid chromatography-high resolution mass spectrometry</t>
  </si>
  <si>
    <t>Mattarozzi, M., Riboni, N., Maffini, M., (...), Bianchi, F., Careri, M.</t>
  </si>
  <si>
    <t>metal</t>
  </si>
  <si>
    <t>https://www-1scopus-1com-1unwr6wag01d2.hps.bj.uj.edu.pl/record/display.uri?eid=2-s2.0-85074553359&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11&amp;citeCnt=4&amp;searchTerm=&amp;featureToggles=FEATURE_NEW_DOC_DETAILS_EXPORT:1</t>
  </si>
  <si>
    <t>Simultaneous separation and determination of thallium in water samples by high-performance liquid chromatography with inductively coupled plasma mass spectrometry</t>
  </si>
  <si>
    <t>Zhao, Y., Cheng, F., Men, B., (...), Yang, X., Wang, D.</t>
  </si>
  <si>
    <t>https://www-1scopus-1com-1unwr6wag0225.hps.bj.uj.edu.pl/record/display.uri?eid=2-s2.0-85130406737&amp;origin=resultslist&amp;sort=plf-f&amp;src=s&amp;st1=high-performance+liquid+chromatography+mass+spectrometry&amp;nlo=&amp;nlr=&amp;nls=&amp;sid=ee739be83ade8b292dbbcc1b69485eb9&amp;sot=b&amp;sdt=cl&amp;cluster=scosubtype%2c%22ar%22%2ct&amp;sl=63&amp;s=TITLE%28high-performance+liquid+chromatography+mass+spectrometry%29&amp;relpos=6&amp;citeCnt=0&amp;searchTerm=&amp;featureToggles=FEATURE_NEW_DOC_DETAILS_EXPORT:1</t>
  </si>
  <si>
    <t>Characterization of Humulus lupulus glycosides with porous graphitic carbon and sequential high performance liquid chromatography quadrupole time-of-flight mass spectrometry and high performance liquid chromatography fractionation</t>
  </si>
  <si>
    <t>Caffrey, A.J., Lafontaine, S., Dailey, J., (...), Heymann, H., Ebeler, S.E.</t>
  </si>
  <si>
    <t xml:space="preserve">glikozydy </t>
  </si>
  <si>
    <t xml:space="preserve"> glucosinolates</t>
  </si>
  <si>
    <t>https://www-1scopus-1com-1unwr6wag0225.hps.bj.uj.edu.pl/record/display.uri?eid=2-s2.0-85061035697&amp;origin=resultslist&amp;sort=plf-f&amp;src=s&amp;st1=high-performance+liquid+chromatography+mass+spectrometry+separation&amp;sid=d0808686aa945c8ed6865f0b63d02355&amp;sot=b&amp;sdt=b&amp;sl=74&amp;s=TITLE%28high-performance+liquid+chromatography+mass+spectrometry+separation%29&amp;relpos=12&amp;citeCnt=4&amp;searchTerm=&amp;featureToggles=FEATURE_NEW_DOC_DETAILS_EXPORT:1</t>
  </si>
  <si>
    <t xml:space="preserve">	Improved Separation of Intact Glucosinolates in Bee Pollen by Using Ultra-High-Performance Liquid Chromatography Coupled to Quadrupole Time-of-Flight Mass Spectrometry</t>
  </si>
  <si>
    <t>Food Analytical Methods</t>
  </si>
  <si>
    <t xml:space="preserve">Bernal, J., González, D., Valverde, S., Toribio, L., Ares, A.M.	</t>
  </si>
  <si>
    <t>inhibitory AChE</t>
  </si>
  <si>
    <t>https://www-1scopus-1com-1unwr6wag0225.hps.bj.uj.edu.pl/record/display.uri?eid=2-s2.0-85060989481&amp;origin=resultslist&amp;sort=plf-f&amp;src=s&amp;st1=high-performance+liquid+chromatography+mass+spectrometry+separation&amp;sid=d0808686aa945c8ed6865f0b63d02355&amp;sot=b&amp;sdt=b&amp;sl=74&amp;s=TITLE%28high-performance+liquid+chromatography+mass+spectrometry+separation%29&amp;relpos=13&amp;citeCnt=17&amp;searchTerm=&amp;featureToggles=FEATURE_NEW_DOC_DETAILS_EXPORT:1</t>
  </si>
  <si>
    <t>Large-scale separation of acetylcholinesterase inhibitors from Zanthoxylum nitidum by pH-zone-refining counter-current chromatography target-guided by ultrafiltration high-performance liquid chromatography with ultraviolet and mass spectrometry screening</t>
  </si>
  <si>
    <t>Liu, M., Liu, Q., Chen, M., Huang, X., Chen, X.</t>
  </si>
  <si>
    <t>https://www-1scopus-1com-1unwr6wag0225.hps.bj.uj.edu.pl/record/display.uri?eid=2-s2.0-85056853371&amp;origin=resultslist&amp;sort=plf-f&amp;src=s&amp;st1=high-performance+liquid+chromatography+mass+spectrometry+separation&amp;sid=d0808686aa945c8ed6865f0b63d02355&amp;sot=b&amp;sdt=b&amp;sl=74&amp;s=TITLE%28high-performance+liquid+chromatography+mass+spectrometry+separation%29&amp;relpos=14&amp;citeCnt=19&amp;searchTerm=&amp;featureToggles=FEATURE_NEW_DOC_DETAILS_EXPORT:1</t>
  </si>
  <si>
    <t>Separation and analysis of flavonoid chemical constituents in flowers of Juglans regia L. by ultra-high-performance liquid chromatography-hybrid quadrupole time-of-flight mass spectrometry</t>
  </si>
  <si>
    <t>Yan, M., Chen, M., Zhou, F., (...), Lei, H., Ma, Q.</t>
  </si>
  <si>
    <t xml:space="preserve">oligomery </t>
  </si>
  <si>
    <t>https://www-1scopus-1com-1unwr6wag0225.hps.bj.uj.edu.pl/record/display.uri?eid=2-s2.0-85067572230&amp;origin=resultslist&amp;sort=plf-f&amp;src=s&amp;st1=high-performance+liquid+chromatography+mass+spectrometry+separation&amp;sid=d0808686aa945c8ed6865f0b63d02355&amp;sot=b&amp;sdt=b&amp;sl=74&amp;s=TITLE%28high-performance+liquid+chromatography+mass+spectrometry+separation%29&amp;relpos=17&amp;citeCnt=0&amp;searchTerm=&amp;featureToggles=FEATURE_NEW_DOC_DETAILS_EXPORT:1</t>
  </si>
  <si>
    <t>Li, Y., Chen, L.</t>
  </si>
  <si>
    <t>Separation and Identification of Oligomeric-Hindered Amine Light Stabilizer Uvasorb HA 88 by High-performance Liquid Chromatography (HPLC) Coupled With Matrix-Assisted Laser Desorption/Ionization Time-of-Flight Mass Spectrometry (MALSI-TOF-MS)</t>
  </si>
  <si>
    <t xml:space="preserve">izoflawonoidy </t>
  </si>
  <si>
    <t>https://www-1scopus-1com-1unwr6wag0225.hps.bj.uj.edu.pl/record/display.uri?eid=2-s2.0-85052299359&amp;origin=resultslist&amp;sort=plf-f&amp;src=s&amp;st1=high-performance+liquid+chromatography+mass+spectrometry+separation&amp;nlo=&amp;nlr=&amp;nls=&amp;sid=7c1a0fb83137ce8f631f80a21a9f5e6e&amp;sot=b&amp;sdt=cl&amp;cluster=scosubtype%2c%22ar%22%2ct&amp;sl=74&amp;s=TITLE%28high-performance+liquid+chromatography+mass+spectrometry+separation%29&amp;relpos=17&amp;citeCnt=3&amp;searchTerm=&amp;featureToggles=FEATURE_NEW_DOC_DETAILS_EXPORT:1#metrics</t>
  </si>
  <si>
    <t xml:space="preserve">	Pharmacognosy Magazine</t>
  </si>
  <si>
    <t>Duan, H., Cheng, M., Yang, J., (...), Peng, H., Huang, L.</t>
  </si>
  <si>
    <t>Qualitative analysis and the profiling of isoflavonoids in various tissues of Pueraria Lobata roots by ultra performance liquid chromatography quadrupole/time-of-flight-mass spectrometry and high performance liquid chromatography separation and ultraviolet-visible detection</t>
  </si>
  <si>
    <t>Magnetic separation coupled with high-performance liquid chromatography–mass spectrometry for rapid separation and determination of lignans in Schisandra chinensis</t>
  </si>
  <si>
    <t>substancje chemiczne</t>
  </si>
  <si>
    <t>https://www-1scopus-1com-1unwr6wq00088.hps.bj.uj.edu.pl/record/display.uri?eid=2-s2.0-85047844776&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20&amp;citeCnt=8&amp;searchTerm=&amp;featureToggles=FEATURE_NEW_DOC_DETAILS_EXPORT:1</t>
  </si>
  <si>
    <t>Piao, J., Liu, L., Wang, S., (...), Quan, N., Li, D.</t>
  </si>
  <si>
    <t>The application of chiral ultra-high-performance liquid chromatography tandem mass spectrometry to the separation of the zoxamide enantiomers and the study of enantioselective degradation process in agricultural plants</t>
  </si>
  <si>
    <t>enancjomery</t>
  </si>
  <si>
    <t>https://www-1scopus-1com-1unwr6wq00088.hps.bj.uj.edu.pl/record/display.uri?eid=2-s2.0-85030859815&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23&amp;citeCnt=24&amp;searchTerm=&amp;featureToggles=FEATURE_NEW_DOC_DETAILS_EXPORT:1</t>
  </si>
  <si>
    <t>Pan, X., Dong, F., Chen, Z., (...), Wu, X., Zheng, Y.</t>
  </si>
  <si>
    <t xml:space="preserve">składniki leku </t>
  </si>
  <si>
    <t>https://www-1scopus-1com-1unwr6wq00088.hps.bj.uj.edu.pl/record/display.uri?eid=2-s2.0-85013129700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26&amp;citeCnt=1&amp;searchTerm=&amp;featureToggles=FEATURE_NEW_DOC_DETAILS_EXPORT:1</t>
  </si>
  <si>
    <t>Ultra high performance liquid chromatography with tandem mass spectrometry for rapid separation and identification of main constituents in Chinese herbal formula Xuan Hu Suo San</t>
  </si>
  <si>
    <t>Natural Product Research</t>
  </si>
  <si>
    <t>Tang, H., Zhang, X., Luo, S., (...), Gao, X., Sun, Y.</t>
  </si>
  <si>
    <t>https://www-1scopus-1com-1unwr6wq00088.hps.bj.uj.edu.pl/record/display.uri?eid=2-s2.0-84997769542&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27&amp;citeCnt=10&amp;searchTerm=&amp;featureToggles=FEATURE_NEW_DOC_DETAILS_EXPORT:1</t>
  </si>
  <si>
    <t>Direct separation of pregabalin enantiomers using a zwitterionic chiral selector by high performance liquid chromatography coupled to mass spectrometry and ultraviolet detection</t>
  </si>
  <si>
    <t>Chennuru, L.N., Choppari, T., Nandula, R.P., Zhang, T., Franco, P.</t>
  </si>
  <si>
    <t>https://www-1scopus-1com-1unwr6wq00088.hps.bj.uj.edu.pl/record/display.uri?eid=2-s2.0-84977507330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29&amp;citeCnt=15&amp;searchTerm=&amp;featureToggles=FEATURE_NEW_DOC_DETAILS_EXPORT:1</t>
  </si>
  <si>
    <t>A novelty strategy for the fast analysis of sulfonamide antibiotics in fish tissue using magnetic separation with high-performance liquid chromatography–tandem mass spectrometry</t>
  </si>
  <si>
    <t>Biomedical Chromatography</t>
  </si>
  <si>
    <t>Li, J., Liu, H., Zhang, J., Liu, Y., Wu, L.</t>
  </si>
  <si>
    <t>fenole</t>
  </si>
  <si>
    <t>https://www-1scopus-1com-1unwr6wq00098.hps.bj.uj.edu.pl/record/display.uri?eid=2-s2.0-84956613254&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33&amp;citeCnt=16&amp;searchTerm=&amp;featureToggles=FEATURE_NEW_DOC_DETAILS_EXPORT:1</t>
  </si>
  <si>
    <t>Separation of intact proteins on γ-ray-induced polymethacrylate monolithic columns: A highly permeable stationary phase with high peak capacity for capillary high-performance liquid chromatography with high-resolution mass spectrometry</t>
  </si>
  <si>
    <t xml:space="preserve">Simone, P., Pierri, G., Foglia, P., (...), Ciogli, A., Laganà, A.	</t>
  </si>
  <si>
    <t>https://www-1scopus-1com-1unwr6wq00098.hps.bj.uj.edu.pl/record/display.uri?eid=2-s2.0-84941172920&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34&amp;citeCnt=14&amp;searchTerm=&amp;featureToggles=FEATURE_NEW_DOC_DETAILS_EXPORT:1</t>
  </si>
  <si>
    <t>Rapid separation and identification of phenolics in crude red grape skin extracts by high performance liquid chromatography coupled to diode array detection and tandem mass spectrometry</t>
  </si>
  <si>
    <t>Ji, M., Li, C., Li, Q.</t>
  </si>
  <si>
    <t>https://www-1scopus-1com-1unwr6wq00098.hps.bj.uj.edu.pl/record/display.uri?eid=2-s2.0-84929672696&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36&amp;citeCnt=13&amp;searchTerm=&amp;featureToggles=FEATURE_NEW_DOC_DETAILS_EXPORT:1</t>
  </si>
  <si>
    <t>Simultaneous separation and determination of phenolic acids, pentapeptides, and triterpenoid saponins in the root of Aster tataricus by high-performance liquid chromatography coupled with electrospray ionization quadrupole time-of-flight mass spectrometry</t>
  </si>
  <si>
    <t>Zhao, D.-X., Hu, B.-Q., Zhang, M., Zhang, C.-F., Xu, X.-H.</t>
  </si>
  <si>
    <t>https://www-1scopus-1com-1unwr6wq00098.hps.bj.uj.edu.pl/record/display.uri?eid=2-s2.0-84907981917&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37&amp;citeCnt=24&amp;searchTerm=&amp;featureToggles=FEATURE_NEW_DOC_DETAILS_EXPORT:1</t>
  </si>
  <si>
    <t>Rapid separation and characterization of diterpenoid alkaloids in processed roots of Aconitum carmichaeli using ultra high performance liquid chromatography coupled with hybrid linear ion trap-Orbitrap tandem mass spectrometry</t>
  </si>
  <si>
    <t>Xu, W., Zhang, J., Zhu, D., (...), Bai, J., Qiu, X.</t>
  </si>
  <si>
    <t>https://www-1scopus-1com-1unwr6wq00098.hps.bj.uj.edu.pl/record/display.uri?eid=2-s2.0-84891835002&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38&amp;citeCnt=16&amp;searchTerm=&amp;featureToggles=FEATURE_NEW_DOC_DETAILS_EXPORT:1</t>
  </si>
  <si>
    <t>Selenium speciation in bay scallops by high performance liquid chromatography separation and inductively coupled plasma mass spectrometry detection after complete enzymatic extraction</t>
  </si>
  <si>
    <t>Zhang, Q., Yang, G.</t>
  </si>
  <si>
    <t>https://www-1scopus-1com-1unwr6wq00098.hps.bj.uj.edu.pl/record/display.uri?eid=2-s2.0-84904510031&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39&amp;citeCnt=8&amp;searchTerm=&amp;featureToggles=FEATURE_NEW_DOC_DETAILS_EXPORT:1</t>
  </si>
  <si>
    <t>Separation and quantification of four isomers of indole-3-Acetylmyo- inositol in plant tissues using high-performance liquid chromatography coupled with quadrupole time-of-flight tandem mass spectrometry</t>
  </si>
  <si>
    <t>Wu, T., Liang, Y., Zhu, X., Zhao, M., Liu, H.</t>
  </si>
  <si>
    <t>Analytical and Bioanalytical Chemistry</t>
  </si>
  <si>
    <t>https://www-1scopus-1com-1unwr6wq00098.hps.bj.uj.edu.pl/record/display.uri?eid=2-s2.0-84877680535&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41&amp;citeCnt=1&amp;searchTerm=&amp;featureToggles=FEATURE_NEW_DOC_DETAILS_EXPORT:1</t>
  </si>
  <si>
    <t>Journal of Liquid Chromatography and Related Technologies</t>
  </si>
  <si>
    <t xml:space="preserve">Wang, B., Zhang, H., Dong, X., (...), Chai, Y., Zhang, G.	</t>
  </si>
  <si>
    <t>Separation and characterization of steroidal saponins in paris pllyphylla by high-performance liquid chromatography coupled with time-of-flight mass spectrometry and ion trap mass spectrometry</t>
  </si>
  <si>
    <t>izomery</t>
  </si>
  <si>
    <t>https://www-1scopus-1com-1unwr6w0e0033.hps.bj.uj.edu.pl/record/display.uri?eid=2-s2.0-85120453891&amp;origin=resultslist&amp;sort=plf-f&amp;src=s&amp;st1=separation+Gas+chromatography+mass+spectrometry&amp;nlo=&amp;nlr=&amp;nls=&amp;sid=863ffbfa00e78d8226d96e4a482d05f1&amp;sot=b&amp;sdt=cl&amp;cluster=scosubtype%2c%22ar%22%2ct&amp;sl=54&amp;s=TITLE%28separation+Gas+chromatography+mass+spectrometry%29&amp;relpos=0&amp;citeCnt=0&amp;searchTerm=&amp;featureToggles=FEATURE_NEW_DOC_DETAILS_EXPORT:1</t>
  </si>
  <si>
    <t>A validated method for the separation of ethyl glucoside isomers by gas chromatography-tandem mass spectrometry and quantitation in human whole blood and urine</t>
  </si>
  <si>
    <t>Waters, B., Nakano, R., Hara, K., (...), Kashiwagi, M., Kubo, S.-I.</t>
  </si>
  <si>
    <t>https://www-1scopus-1com-1unwr6w0e0033.hps.bj.uj.edu.pl/record/display.uri?eid=2-s2.0-85047721560&amp;origin=resultslist&amp;sort=plf-f&amp;src=s&amp;st1=separation+Gas+chromatography+mass+spectrometry&amp;nlo=&amp;nlr=&amp;nls=&amp;sid=863ffbfa00e78d8226d96e4a482d05f1&amp;sot=b&amp;sdt=cl&amp;cluster=scosubtype%2c%22ar%22%2ct&amp;sl=54&amp;s=TITLE%28separation+Gas+chromatography+mass+spectrometry%29&amp;relpos=7&amp;citeCnt=9&amp;searchTerm=&amp;featureToggles=FEATURE_NEW_DOC_DETAILS_EXPORT:1</t>
  </si>
  <si>
    <t>Ding, X., Lin, S., Weng, H., Liang, J.</t>
  </si>
  <si>
    <t>Separation and determination of the enantiomers of lactic acid and 2-hydroxyglutaric acid by chiral derivatization combined with gas chromatography and mass spectrometry</t>
  </si>
  <si>
    <t>oksysterole</t>
  </si>
  <si>
    <t>https://www-1scopus-1com-1unwr6w0e0033.hps.bj.uj.edu.pl/record/display.uri?eid=2-s2.0-85070537049&amp;origin=resultslist&amp;sort=plf-f&amp;src=s&amp;st1=separation+Gas+chromatography+mass+spectrometry&amp;nlo=&amp;nlr=&amp;nls=&amp;sid=863ffbfa00e78d8226d96e4a482d05f1&amp;sot=b&amp;sdt=cl&amp;cluster=scosubtype%2c%22ar%22%2ct&amp;sl=54&amp;s=TITLE%28separation+Gas+chromatography+mass+spectrometry%29&amp;relpos=8&amp;citeCnt=2&amp;searchTerm=&amp;featureToggles=FEATURE_NEW_DOC_DETAILS_EXPORT:1</t>
  </si>
  <si>
    <t>eparation and determination of some of the main cholesterol-related compounds in blood by gas chromatography-mass spectrometry (Selected ion monitoring mode)</t>
  </si>
  <si>
    <t>Valverde-Som, L., Carrasco-Pancorbo, A., Sierra, S., (...), Burgos, J.S., Cuadros-Rodríguez, L.</t>
  </si>
  <si>
    <t>Separations</t>
  </si>
  <si>
    <t xml:space="preserve">	Separation and analysis of sucrose esters in tobacco by online liquid chromatography-gas chromatography/mass spectrometry</t>
  </si>
  <si>
    <t>Huang, Z., Bi, Y.-J., Sha, Y.-F., (...), Wu, D., Liu, B.-Z.</t>
  </si>
  <si>
    <t>Analytical Sciences</t>
  </si>
  <si>
    <t>https://www-1scopus-1com-1unwr6w0e0033.hps.bj.uj.edu.pl/record/display.uri?eid=2-s2.0-85055797274&amp;origin=resultslist&amp;sort=plf-f&amp;src=s&amp;st1=separation+Gas+chromatography+mass+spectrometry&amp;nlo=&amp;nlr=&amp;nls=&amp;sid=863ffbfa00e78d8226d96e4a482d05f1&amp;sot=b&amp;sdt=cl&amp;cluster=scosubtype%2c%22ar%22%2ct&amp;sl=54&amp;s=TITLE%28separation+Gas+chromatography+mass+spectrometry%29&amp;relpos=10&amp;citeCnt=4&amp;searchTerm=&amp;featureToggles=FEATURE_NEW_DOC_DETAILS_EXPORT:1</t>
  </si>
  <si>
    <t>https://www-1scopus-1com-1unwr6w0e0033.hps.bj.uj.edu.pl/record/display.uri?eid=2-s2.0-85034604893&amp;origin=resultslist&amp;sort=plf-f&amp;src=s&amp;st1=separation+Gas+chromatography+mass+spectrometry&amp;nlo=&amp;nlr=&amp;nls=&amp;sid=863ffbfa00e78d8226d96e4a482d05f1&amp;sot=b&amp;sdt=cl&amp;cluster=scosubtype%2c%22ar%22%2ct&amp;sl=54&amp;s=TITLE%28separation+Gas+chromatography+mass+spectrometry%29&amp;relpos=12&amp;citeCnt=38&amp;searchTerm=&amp;featureToggles=FEATURE_NEW_DOC_DETAILS_EXPORT:1</t>
  </si>
  <si>
    <t>Baglai, A., Gargano, A.F.G., Jordens, J., (...), van der Wal, S., Schoenmakers, P.J.</t>
  </si>
  <si>
    <t>Comprehensive lipidomic analysis of human plasma using multidimensional liquid- and gas-phase separations: Two-dimensional liquid chromatography–mass spectrometry vs. liquid chromatography–trapped-ion-mobility–mass spectrometry</t>
  </si>
  <si>
    <t>lipidy</t>
  </si>
  <si>
    <t>Separation of aroma components in Xihu Longjing tea using simultaneous distillation extraction with comprehensive two-dimensional gas chromatography-time-of-flight mass spectrometry</t>
  </si>
  <si>
    <t xml:space="preserve">Separation and Purification Technology
</t>
  </si>
  <si>
    <t>Zhu, Y., Lv, H.-P., Dai, W.-D., (...), Peng, Q.-H., Lin, Z.</t>
  </si>
  <si>
    <t>ftalany</t>
  </si>
  <si>
    <t>https://www-1scopus-1com-1unwr6w0e0033.hps.bj.uj.edu.pl/record/display.uri?eid=2-s2.0-84952925677&amp;origin=resultslist&amp;sort=plf-f&amp;src=s&amp;st1=separation+Gas+chromatography+mass+spectrometry&amp;nlo=&amp;nlr=&amp;nls=&amp;sid=863ffbfa00e78d8226d96e4a482d05f1&amp;sot=b&amp;sdt=cl&amp;cluster=scosubtype%2c%22ar%22%2ct&amp;sl=54&amp;s=TITLE%28separation+Gas+chromatography+mass+spectrometry%29&amp;relpos=16&amp;citeCnt=37&amp;searchTerm=&amp;featureToggles=FEATURE_NEW_DOC_DETAILS_EXPORT:1</t>
  </si>
  <si>
    <t>Preparation of Fe3O4 at PPy magnetic nanoparticles as solid-phase extraction sorbents for preconcentration and separation of phthalic acid esters in water by gas chromatography-mass spectrometry</t>
  </si>
  <si>
    <t>Zhao, H., Huang, M., Wu, J., Wang, L., He, H.</t>
  </si>
  <si>
    <t>https://www-1scopus-1com-1unwr6w0e0033.hps.bj.uj.edu.pl/record/display.uri?eid=2-s2.0-84931266438&amp;origin=resultslist&amp;sort=plf-f&amp;src=s&amp;st1=separation+Gas+chromatography+mass+spectrometry&amp;nlo=&amp;nlr=&amp;nls=&amp;sid=863ffbfa00e78d8226d96e4a482d05f1&amp;sot=b&amp;sdt=cl&amp;cluster=scosubtype%2c%22ar%22%2ct&amp;sl=54&amp;s=TITLE%28separation+Gas+chromatography+mass+spectrometry%29&amp;relpos=19&amp;citeCnt=18&amp;searchTerm=&amp;featureToggles=FEATURE_NEW_DOC_DETAILS_EXPORT:1</t>
  </si>
  <si>
    <t>Simultaneous separation of chlorinated/brominated dioxins, polychlorinated biphenyls, polybrominated diphenyl ethers and their methoxylated derivatives from hydroxylated analogues on molecularly imprinted polymers prior to gas/liquid chromatography and mass spectrometry</t>
  </si>
  <si>
    <t>Roszko, M., Szymczyk, K., Jȩdrzejczak, R.</t>
  </si>
  <si>
    <t>formaldehyd</t>
  </si>
  <si>
    <t>https://www-1scopus-1com-1unwr6w0e0033.hps.bj.uj.edu.pl/record/display.uri?eid=2-s2.0-84928368211&amp;origin=resultslist&amp;sort=plf-f&amp;src=s&amp;st1=separation+Gas+chromatography+mass+spectrometry&amp;nlo=&amp;nlr=&amp;nls=&amp;sid=863ffbfa00e78d8226d96e4a482d05f1&amp;sot=b&amp;sdt=cl&amp;cluster=scosubtype%2c%22ar%22%2ct&amp;sl=54&amp;s=TITLE%28separation+Gas+chromatography+mass+spectrometry%29&amp;relpos=21&amp;citeCnt=12&amp;searchTerm=&amp;featureToggles=FEATURE_NEW_DOC_DETAILS_EXPORT:1</t>
  </si>
  <si>
    <t>Separation and analysis of trace volatile formaldehyde in aquatic products by a MoO3/polypyrrole intercalative sampling adsorbent with thermal desorption gas chromatography and mass spectrometry</t>
  </si>
  <si>
    <t>Ma, Y., Zhao, C., Zhan, Y., (...), Zhang, Z., Li, G.</t>
  </si>
  <si>
    <t>https://www-1scopus-1com-1unwr6w0e0033.hps.bj.uj.edu.pl/record/display.uri?eid=2-s2.0-84924040345&amp;origin=resultslist&amp;sort=plf-f&amp;src=s&amp;st1=separation+Gas+chromatography+mass+spectrometry&amp;nlo=&amp;nlr=&amp;nls=&amp;sid=863ffbfa00e78d8226d96e4a482d05f1&amp;sot=b&amp;sdt=cl&amp;cluster=scosubtype%2c%22ar%22%2ct&amp;sl=54&amp;s=TITLE%28separation+Gas+chromatography+mass+spectrometry%29&amp;relpos=22&amp;citeCnt=31&amp;searchTerm=&amp;featureToggles=FEATURE_NEW_DOC_DETAILS_EXPORT:1</t>
  </si>
  <si>
    <t>Indirect chiral separation of new recreational drugs by gas chromatography-mass spectrometry using trifluoroacetyl-l-prolyl chloride as chiral derivatization reagent</t>
  </si>
  <si>
    <t>Weiß, J.A., Mohr, S., Schmid, M.G.</t>
  </si>
  <si>
    <t>https://www-1scopus-1com-1unwr6w0e0033.hps.bj.uj.edu.pl/record/display.uri?eid=2-s2.0-84870337427&amp;origin=resultslist&amp;sort=plf-f&amp;src=s&amp;st1=separation+Gas+chromatography+mass+spectrometry&amp;nlo=&amp;nlr=&amp;nls=&amp;sid=863ffbfa00e78d8226d96e4a482d05f1&amp;sot=b&amp;sdt=cl&amp;cluster=scosubtype%2c%22ar%22%2ct&amp;sl=54&amp;s=TITLE%28separation+Gas+chromatography+mass+spectrometry%29&amp;relpos=31&amp;citeCnt=69&amp;searchTerm=&amp;featureToggles=FEATURE_NEW_DOC_DETAILS_EXPORT:1</t>
  </si>
  <si>
    <t>Chiral separation of new cathinone- and amphetamine-related designer drugs by gas chromatography-mass spectrometry using trifluoroacetyl-l-prolyl chloride as chiral derivatization reagent</t>
  </si>
  <si>
    <t>Mohr, S., Weiß, J.A., Spreitz, J., Schmid, M.G.</t>
  </si>
  <si>
    <t>https://www-1scopus-1com-1unwr6w0e0033.hps.bj.uj.edu.pl/record/display.uri?eid=2-s2.0-84868372146&amp;origin=resultslist&amp;sort=plf-f&amp;src=s&amp;st1=separation+Gas+chromatography+mass+spectrometry&amp;nlo=&amp;nlr=&amp;nls=&amp;sid=863ffbfa00e78d8226d96e4a482d05f1&amp;sot=b&amp;sdt=cl&amp;cluster=scosubtype%2c%22ar%22%2ct&amp;sl=54&amp;s=TITLE%28separation+Gas+chromatography+mass+spectrometry%29&amp;relpos=33&amp;citeCnt=19&amp;searchTerm=&amp;featureToggles=FEATURE_NEW_DOC_DETAILS_EXPORT:1</t>
  </si>
  <si>
    <t>Fast, high peak capacity separations in comprehensive two-dimensional gas chromatography with time-of-flight mass spectrometry</t>
  </si>
  <si>
    <t>Fitz, B.D., Wilson, R.B., Parsons, B.A., Hoggard, J.C., Synovec, R.E.</t>
  </si>
  <si>
    <t>alkany</t>
  </si>
  <si>
    <t>https://www-1scopus-1com-1unwr6w0e0033.hps.bj.uj.edu.pl/record/display.uri?eid=2-s2.0-84866055905&amp;origin=resultslist&amp;sort=plf-f&amp;src=s&amp;st1=separation+Gas+chromatography+mass+spectrometry&amp;nlo=&amp;nlr=&amp;nls=&amp;sid=863ffbfa00e78d8226d96e4a482d05f1&amp;sot=b&amp;sdt=cl&amp;cluster=scosubtype%2c%22ar%22%2ct&amp;sl=54&amp;s=TITLE%28separation+Gas+chromatography+mass+spectrometry%29&amp;relpos=34&amp;citeCnt=31&amp;searchTerm=&amp;featureToggles=FEATURE_NEW_DOC_DETAILS_EXPORT:1</t>
  </si>
  <si>
    <t>Characterization of diesel fuel by chemical separation combined with capillary gas chromatography (GC) isotope ratio mass spectrometry (IRMS)</t>
  </si>
  <si>
    <t>Harvey, S.D., Jarman, K.H., Moran, J.J., Sorensen, C.M., Wright, B.W.</t>
  </si>
  <si>
    <t>https://www-1scopus-1com-1unwr6w0e0033.hps.bj.uj.edu.pl/record/display.uri?eid=2-s2.0-84860470948&amp;origin=resultslist&amp;sort=plf-f&amp;src=s&amp;st1=separation+Gas+chromatography+mass+spectrometry&amp;nlo=&amp;nlr=&amp;nls=&amp;sid=863ffbfa00e78d8226d96e4a482d05f1&amp;sot=b&amp;sdt=cl&amp;cluster=scosubtype%2c%22ar%22%2ct&amp;sl=54&amp;s=TITLE%28separation+Gas+chromatography+mass+spectrometry%29&amp;relpos=37&amp;citeCnt=18&amp;searchTerm=&amp;featureToggles=FEATURE_NEW_DOC_DETAILS_EXPORT:1</t>
  </si>
  <si>
    <t>Fast, high peak capacity separations in gas chromatography-time-of-flight mass spectrometry</t>
  </si>
  <si>
    <t>Analytical Chemistry</t>
  </si>
  <si>
    <t>Wilson, R.B., Hoggard, J.C., Synovec, R.E.</t>
  </si>
  <si>
    <t>https://www-1scopus-1com-1unwr6w0e012e.hps.bj.uj.edu.pl/record/display.uri?eid=2-s2.0-80051550966&amp;origin=resultslist&amp;sort=plf-f&amp;src=s&amp;st1=separation+gas+chromatography+mass+spectrometry&amp;nlo=&amp;nlr=&amp;nls=&amp;sid=862011787dda9a9026603e20f30e93f4&amp;sot=b&amp;sdt=cl&amp;cluster=scosubtype%2c%22ar%22%2ct&amp;sl=54&amp;s=TITLE%28separation+gas+chromatography+mass+spectrometry%29&amp;relpos=42&amp;citeCnt=22&amp;searchTerm=</t>
  </si>
  <si>
    <t>Simultaneous chiral separation of methylamphetamine and common precursors using gas chromatography/mass spectrometry</t>
  </si>
  <si>
    <t>Drake, S.J., Morrison, C., Smith, F.</t>
  </si>
  <si>
    <t>https://www-1scopus-1com-1unwr6w0e0132.hps.bj.uj.edu.pl/record/display.uri?eid=2-s2.0-79954414976&amp;origin=resultslist&amp;sort=plf-f&amp;src=s&amp;st1=gas+chromatography+mass+spectrometry+separation&amp;nlo=&amp;nlr=&amp;nls=&amp;sid=29c195c279cb9a604d4b2e65111189d9&amp;sot=b&amp;sdt=b&amp;sl=54&amp;s=TITLE%28gas+chromatography+mass+spectrometry+separation%29&amp;relpos=49&amp;citeCnt=20&amp;searchTerm=&amp;featureToggles=FEATURE_NEW_DOC_DETAILS_EXPORT:1</t>
  </si>
  <si>
    <t>Rapid sequential separation of essential oil compounds using continuous heart-cut multi-dimensional gas chromatography-mass spectrometry</t>
  </si>
  <si>
    <t>Yang, S.-O., Kim, Y., Kim, H.-S., (...), Choi, H.-K., Marriott, P.J.</t>
  </si>
  <si>
    <t>disacharydy</t>
  </si>
  <si>
    <t>https://www-1scopus-1com-1unwr6w0e0132.hps.bj.uj.edu.pl/record/display.uri?eid=2-s2.0-79952278546&amp;origin=resultslist&amp;sort=plf-f&amp;src=s&amp;st1=gas+chromatography+mass+spectrometry+separation&amp;nlo=&amp;nlr=&amp;nls=&amp;sid=29c195c279cb9a604d4b2e65111189d9&amp;sot=b&amp;sdt=b&amp;sl=54&amp;s=TITLE%28gas+chromatography+mass+spectrometry+separation%29&amp;relpos=52&amp;citeCnt=15&amp;searchTerm=&amp;featureToggles=FEATURE_NEW_DOC_DETAILS_EXPORT:1</t>
  </si>
  <si>
    <t>Separation of disaccharides by comprehensive two-dimensional gas chromatography-time-of-flight mass spectrometry. Application to honey analysis.</t>
  </si>
  <si>
    <t>Brokl, M., Soria, A.C., Ruiz-Matute, A.I., Sanz, M.L., Ramos, L.</t>
  </si>
  <si>
    <t>Journal of agricultural and food chemistry</t>
  </si>
  <si>
    <t>https://www-1scopus-1com-1unwr6w0e0132.hps.bj.uj.edu.pl/record/display.uri?eid=2-s2.0-70349215351&amp;origin=resultslist&amp;sort=plf-f&amp;src=s&amp;st1=gas+chromatography+mass+spectrometry+separation&amp;nlo=&amp;nlr=&amp;nls=&amp;sid=29c195c279cb9a604d4b2e65111189d9&amp;sot=b&amp;sdt=b&amp;sl=54&amp;s=TITLE%28gas+chromatography+mass+spectrometry+separation%29&amp;relpos=53&amp;citeCnt=96&amp;searchTerm=&amp;featureToggles=FEATURE_NEW_DOC_DETAILS_EXPORT:1</t>
  </si>
  <si>
    <t>A vascular smooth muscle/cell membrane chromatography-offline-gas chromatography/mass spectrometry method for recognition, separation and identification of active components from traditional Chinese medicines</t>
  </si>
  <si>
    <t>Hou, X., Zhou, M., Jiang, Q., Wang, S., He, L.</t>
  </si>
  <si>
    <t>https://www-1scopus-1com-1unwr6w0e01f9.hps.bj.uj.edu.pl/record/display.uri?eid=2-s2.0-70449524407&amp;origin=resultslist&amp;sort=plf-f&amp;src=s&amp;st1=gas+chromatography+mass+spectrometry+separation&amp;nlo=&amp;nlr=&amp;nls=&amp;sid=05963619845fcf4e0989465f207804c3&amp;sot=b&amp;sdt=cl&amp;cluster=scosubtype%2c%22ar%22%2ct&amp;sl=54&amp;s=TITLE%28gas+chromatography+mass+spectrometry+separation%29&amp;relpos=50&amp;citeCnt=18&amp;searchTerm=&amp;featureToggles=FEATURE_NEW_DOC_DETAILS_EXPORT:1</t>
  </si>
  <si>
    <t>Single drop microextraction of homoserine lactones based quorum sensing signal molecules, and the separation of their enantiomers using gas chromatography mass spectrometry in the presence of biological matrices</t>
  </si>
  <si>
    <t xml:space="preserve">Malik, A.K., Fekete, A., Gebefuegi, I., Rothballer, M., Schmitt-Kopplin, P.	</t>
  </si>
  <si>
    <t>Microchimica Acta</t>
  </si>
  <si>
    <t>https://www-1scopus-1com-1unwr6w0e01f9.hps.bj.uj.edu.pl/record/display.uri?eid=2-s2.0-66349093385&amp;origin=resultslist&amp;sort=plf-f&amp;src=s&amp;st1=gas+chromatography+mass+spectrometry+separation&amp;nlo=&amp;nlr=&amp;nls=&amp;sid=05963619845fcf4e0989465f207804c3&amp;sot=b&amp;sdt=cl&amp;cluster=scosubtype%2c%22ar%22%2ct&amp;sl=54&amp;s=TITLE%28gas+chromatography+mass+spectrometry+separation%29&amp;relpos=51&amp;citeCnt=29&amp;searchTerm=&amp;featureToggles=FEATURE_NEW_DOC_DETAILS_EXPORT:1</t>
  </si>
  <si>
    <t>Journal of Mass Spectrometry</t>
  </si>
  <si>
    <t>Duan, J., Hu, B.</t>
  </si>
  <si>
    <t xml:space="preserve">	Separation and determination of seleno amino acids using gas chromatography hyphenated with inductively coupled plasma mass spectrometry after hollow fiber liquid phase microextraction</t>
  </si>
  <si>
    <t>pestycydy</t>
  </si>
  <si>
    <t>https://www-1scopus-1com-1unwr6w0e01f9.hps.bj.uj.edu.pl/record/display.uri?eid=2-s2.0-34347338600&amp;origin=resultslist&amp;sort=plf-f&amp;src=s&amp;st1=gas+chromatography+mass+spectrometry+separation&amp;nlo=&amp;nlr=&amp;nls=&amp;sid=05963619845fcf4e0989465f207804c3&amp;sot=b&amp;sdt=cl&amp;cluster=scosubtype%2c%22ar%22%2ct&amp;sl=54&amp;s=TITLE%28gas+chromatography+mass+spectrometry+separation%29&amp;relpos=55&amp;citeCnt=15&amp;searchTerm=&amp;featureToggles=FEATURE_NEW_DOC_DETAILS_EXPORT:1</t>
  </si>
  <si>
    <t xml:space="preserve">	Dual low thermal mass gas chromatography-mass spectrometry for fast dual-column separation of pesticides in complex sample</t>
  </si>
  <si>
    <t>Sasamoto, K., Ochiai, N., Kanda, H.</t>
  </si>
  <si>
    <t>https://www-1scopus-1com-1unwr6w0e0270.hps.bj.uj.edu.pl/record/display.uri?eid=2-s2.0-4544223529&amp;origin=resultslist&amp;sort=plf-f&amp;src=s&amp;st1=gas+chromatography+mass+spectrometry+separation&amp;nlo=&amp;nlr=&amp;nls=&amp;sid=e986f9cc72e69effc26b03d5e91d4a75&amp;sot=b&amp;sdt=cl&amp;cluster=scosubtype%2c%22ar%22%2ct&amp;sl=54&amp;s=TITLE%28gas+chromatography+mass+spectrometry+separation%29&amp;relpos=68&amp;citeCnt=4&amp;searchTerm=&amp;featureToggles=FEATURE_NEW_DOC_DETAILS_EXPORT:1</t>
  </si>
  <si>
    <t>Separation of stereoisomers of some terpene derivatives by capillary gas chromatography-mass spectrometry and high-performance liquid chromatography using β-cyclodextrin derivative columns</t>
  </si>
  <si>
    <t xml:space="preserve">Chemical and Pharmaceutical Bulletin
</t>
  </si>
  <si>
    <t>Kasai, H.F., Tsubuki, M., Matsumoto, Y., (...), Honda, T., Ueda, H.</t>
  </si>
  <si>
    <t>https://www-1scopus-1com-1unwr6w0e0270.hps.bj.uj.edu.pl/record/display.uri?eid=2-s2.0-0037111891&amp;origin=resultslist&amp;sort=plf-f&amp;src=s&amp;st1=gas+chromatography+mass+spectrometry+separation&amp;nlo=&amp;nlr=&amp;nls=&amp;sid=e986f9cc72e69effc26b03d5e91d4a75&amp;sot=b&amp;sdt=cl&amp;cluster=scosubtype%2c%22ar%22%2ct&amp;sl=54&amp;s=TITLE%28gas+chromatography+mass+spectrometry+separation%29&amp;relpos=70&amp;citeCnt=18&amp;searchTerm=&amp;featureToggles=FEATURE_NEW_DOC_DETAILS_EXPORT:1</t>
  </si>
  <si>
    <t>Kasai, H.F., Tsubuki, M., Takahashi, K., (...), Honda, T., Seyama, Y.</t>
  </si>
  <si>
    <t>Separation of stereoisomers of several furan derivatives by capillary gas chromatography-mass spectrometry, supercritical fluid chromatography, and liquid chromatography using chiral stationary phases</t>
  </si>
  <si>
    <t>https://www-1scopus-1com-1unwr6w0e0270.hps.bj.uj.edu.pl/record/display.uri?eid=2-s2.0-0034808772&amp;origin=resultslist&amp;sort=plf-f&amp;src=s&amp;st1=gas+chromatography+mass+spectrometry+separation&amp;nlo=&amp;nlr=&amp;nls=&amp;sid=e986f9cc72e69effc26b03d5e91d4a75&amp;sot=b&amp;sdt=cl&amp;cluster=scosubtype%2c%22ar%22%2ct&amp;sl=54&amp;s=TITLE%28gas+chromatography+mass+spectrometry+separation%29&amp;relpos=72&amp;citeCnt=19&amp;searchTerm=&amp;featureToggles=FEATURE_NEW_DOC_DETAILS_EXPORT:1</t>
  </si>
  <si>
    <t>Starke, I., Kleinpeter, E., Kamm, B.</t>
  </si>
  <si>
    <t>Separation, identification, and quantification of amino acids in L-lysine fermentation potato juices by gas chromatography-mass spectrometry</t>
  </si>
  <si>
    <t xml:space="preserve">alkaloidy </t>
  </si>
  <si>
    <t>https://www-1scopus-1com-1unwr6w0e0270.hps.bj.uj.edu.pl/record/display.uri?eid=2-s2.0-0035469682&amp;origin=resultslist&amp;sort=plf-f&amp;src=s&amp;st1=gas+chromatography+mass+spectrometry+separation&amp;nlo=&amp;nlr=&amp;nls=&amp;sid=e986f9cc72e69effc26b03d5e91d4a75&amp;sot=b&amp;sdt=cl&amp;cluster=scosubtype%2c%22ar%22%2ct&amp;sl=54&amp;s=TITLE%28gas+chromatography+mass+spectrometry+separation%29&amp;relpos=73&amp;citeCnt=28&amp;searchTerm=&amp;featureToggles=FEATURE_NEW_DOC_DETAILS_EXPORT:1</t>
  </si>
  <si>
    <t>Separation and determination of ephedrine alkaloids and tetramethylpyrazine in Ephedra sinica Stapf by gas chromatography-mass spectrometry</t>
  </si>
  <si>
    <t>Li, H.-X., Ding, M.-Y., Lv, K., Yu, J.-Y.</t>
  </si>
  <si>
    <t>Journal of Chromatographic Science</t>
  </si>
  <si>
    <t>https://www-1scopus-1com-1unwr6w0e0591.hps.bj.uj.edu.pl/record/display.uri?eid=2-s2.0-85124225240&amp;origin=resultslist&amp;sort=plf-f&amp;src=s&amp;st1=capillary+electrophoresis+separation&amp;nlo=&amp;nlr=&amp;nls=&amp;sid=500a370dfb32bc0ed41a2a296e41cec5&amp;sot=b&amp;sdt=cl&amp;cluster=scosubtype%2c%22ar%22%2ct&amp;sl=43&amp;s=TITLE%28capillary+electrophoresis+separation%29&amp;relpos=4&amp;citeCnt=0&amp;searchTerm=&amp;featureToggles=FEATURE_NEW_DOC_DETAILS_EXPORT:1</t>
  </si>
  <si>
    <t>Malburet, C., Leclercq, L., Cotte, J.-F., Thiebaud, J., Cottet, H.</t>
  </si>
  <si>
    <t>Separation of three strains of polio virus by capillary zone electrophoresis and study of their interaction with aluminum oxyhydroxide</t>
  </si>
  <si>
    <t>herbicydy</t>
  </si>
  <si>
    <t>https://www-1scopus-1com-1unwr6w0e0591.hps.bj.uj.edu.pl/record/display.uri?eid=2-s2.0-85122741915&amp;origin=resultslist&amp;sort=plf-f&amp;src=s&amp;st1=capillary+electrophoresis+separation&amp;nlo=&amp;nlr=&amp;nls=&amp;sid=500a370dfb32bc0ed41a2a296e41cec5&amp;sot=b&amp;sdt=cl&amp;cluster=scosubtype%2c%22ar%22%2ct&amp;sl=43&amp;s=TITLE%28capillary+electrophoresis+separation%29&amp;relpos=6&amp;citeCnt=1&amp;searchTerm=&amp;featureToggles=FEATURE_NEW_DOC_DETAILS_EXPORT:1</t>
  </si>
  <si>
    <t xml:space="preserve">	Capillary electrophoresis applied for the determination of acidity constants and limiting electrophoretic mobilities of ionizable herbicides including glyphosate and its metabolites and for their simultaneous separation</t>
  </si>
  <si>
    <t>Graf, H.G., Biebl, S.M., Müller, L., Breitenstein, C., Huhn, C.</t>
  </si>
  <si>
    <t>https://www-1scopus-1com-1unwr6w0e0591.hps.bj.uj.edu.pl/record/display.uri?eid=2-s2.0-85122876966&amp;origin=resultslist&amp;sort=plf-f&amp;src=s&amp;st1=capillary+electrophoresis+separation&amp;nlo=&amp;nlr=&amp;nls=&amp;sid=500a370dfb32bc0ed41a2a296e41cec5&amp;sot=b&amp;sdt=cl&amp;cluster=scosubtype%2c%22ar%22%2ct&amp;sl=43&amp;s=TITLE%28capillary+electrophoresis+separation%29&amp;relpos=9&amp;citeCnt=0&amp;searchTerm=&amp;featureToggles=FEATURE_NEW_DOC_DETAILS_EXPORT:1</t>
  </si>
  <si>
    <t>Simultaneous separation of 12 different classes of antibiotics under the condition of complete protonation by capillary electrophoresis-coupled contactless conductivity detection</t>
  </si>
  <si>
    <t>Analytical Methods</t>
  </si>
  <si>
    <t>Zhou, J., Xu, Z.</t>
  </si>
  <si>
    <t>https://www-1scopus-1com-1unwr6wcy000a.hps.bj.uj.edu.pl/record/display.uri?eid=2-s2.0-85131007817&amp;origin=resultslist&amp;sort=plf-f&amp;src=s&amp;st1=capillary+electrophoresis+separation&amp;sid=1e6e4a1d8b94e639275fe8f1b30f19fd&amp;sot=b&amp;sdt=b&amp;sl=43&amp;s=TITLE%28capillary+electrophoresis+separation%29&amp;relpos=11&amp;citeCnt=0&amp;searchTerm=&amp;featureToggles=FEATURE_NEW_DOC_DETAILS_EXPORT:1</t>
  </si>
  <si>
    <t>Separation of ofloxacin enantiomers by capillary electrophoresis with fluorescence detection using deoxyribonucleic acid oligonucleotides as chiral selectors</t>
  </si>
  <si>
    <t>Chao, H., Qiu, L., Zhou, X., (...), Xuan, Y., Wang, J.</t>
  </si>
  <si>
    <t>https://www-1scopus-1com-1unwr6wcy000a.hps.bj.uj.edu.pl/record/display.uri?eid=2-s2.0-85117810206&amp;origin=resultslist&amp;sort=plf-f&amp;src=s&amp;st1=capillary+electrophoresis+separation&amp;sid=1e6e4a1d8b94e639275fe8f1b30f19fd&amp;sot=b&amp;sdt=b&amp;sl=43&amp;s=TITLE%28capillary+electrophoresis+separation%29&amp;relpos=15&amp;citeCnt=0&amp;searchTerm=&amp;featureToggles=FEATURE_NEW_DOC_DETAILS_EXPORT:1</t>
  </si>
  <si>
    <t>Simple, rapid, and reproducible capillary gel electrophoresis separation and laser-induced fluorescence detection of DNA topoisomers with unmodified fused silica separation capillaries</t>
  </si>
  <si>
    <t>Holland, L.A., He, Y., Guerrette, J.R., Crihfield, C.L., Bwanali, L.</t>
  </si>
  <si>
    <t xml:space="preserve">substancje biologicznie czynne </t>
  </si>
  <si>
    <t>https://www-1scopus-1com-1unwr6wcy000a.hps.bj.uj.edu.pl/record/display.uri?eid=2-s2.0-85120177279&amp;origin=resultslist&amp;sort=plf-f&amp;src=s&amp;st1=capillary+electrophoresis+separation&amp;sid=1e6e4a1d8b94e639275fe8f1b30f19fd&amp;sot=b&amp;sdt=b&amp;sl=43&amp;s=TITLE%28capillary+electrophoresis+separation%29&amp;relpos=16&amp;citeCnt=0&amp;searchTerm=&amp;featureToggles=FEATURE_NEW_DOC_DETAILS_EXPORT:1</t>
  </si>
  <si>
    <t>Cyclodextrin-modified graphene quantum dots as a novel additive for the selective separation of bioactive compounds by capillary electrophoresis</t>
  </si>
  <si>
    <t>Pinilla-Peñalver, E., Soriano, M.L., Contento, A.M., Ríos, Á.</t>
  </si>
  <si>
    <t>kwasy fenolowe</t>
  </si>
  <si>
    <t>https://www-1scopus-1com-1unwr6wcy000a.hps.bj.uj.edu.pl/record/display.uri?eid=2-s2.0-85119092765&amp;origin=resultslist&amp;sort=plf-f&amp;src=s&amp;st1=capillary+electrophoresis+separation&amp;sid=1e6e4a1d8b94e639275fe8f1b30f19fd&amp;sot=b&amp;sdt=b&amp;sl=43&amp;s=TITLE%28capillary+electrophoresis+separation%29&amp;relpos=17&amp;citeCnt=0&amp;searchTerm=&amp;featureToggles=FEATURE_NEW_DOC_DETAILS_EXPORT:1</t>
  </si>
  <si>
    <t>Hemwech, P., Obma, A., Detsangiamsak, S., (...), Wilairat, P., Chantiwas, R.</t>
  </si>
  <si>
    <t>SN Applied Sciences</t>
  </si>
  <si>
    <t>Capillary electrophoresis-UV analysis using silica-layer coated capillary for separation of seven phenolic acids and caffeine and its application to tea analysis</t>
  </si>
  <si>
    <t xml:space="preserve">związki fenolowe i terpenoidy </t>
  </si>
  <si>
    <t>https://www-1scopus-1com-1unwr6wcy000a.hps.bj.uj.edu.pl/record/display.uri?eid=2-s2.0-85120939238&amp;origin=resultslist&amp;sort=plf-f&amp;src=s&amp;st1=capillary+electrophoresis+separation&amp;sid=1e6e4a1d8b94e639275fe8f1b30f19fd&amp;sot=b&amp;sdt=b&amp;sl=43&amp;s=TITLE%28capillary+electrophoresis+separation%29&amp;relpos=18&amp;citeCnt=0&amp;searchTerm=&amp;featureToggles=FEATURE_NEW_DOC_DETAILS_EXPORT:1</t>
  </si>
  <si>
    <t>Capillary Electrophoresis Separation of Artepillin C: Determination in Brazilian Green Propolis</t>
  </si>
  <si>
    <t>Galeotti, F., Capitani, F., Maccari, F., Mantovani, V., Volpi, N.</t>
  </si>
  <si>
    <t>https://www-1scopus-1com-1unwr6wcy000a.hps.bj.uj.edu.pl/record/display.uri?eid=2-s2.0-85112425824&amp;origin=resultslist&amp;sort=plf-f&amp;src=s&amp;st1=capillary+electrophoresis+separation&amp;nlo=&amp;nlr=&amp;nls=&amp;sid=1676f7bf8a7172cf65fd62f42e367268&amp;sot=b&amp;sdt=cl&amp;cluster=scosubtype%2c%22ar%22%2ct&amp;sl=43&amp;s=TITLE%28capillary+electrophoresis+separation%29&amp;relpos=20&amp;citeCnt=1&amp;searchTerm=&amp;featureToggles=FEATURE_NEW_DOC_DETAILS_EXPORT:1</t>
  </si>
  <si>
    <t>Liu, M., Chen, L., Li, X., (...), Bai, Y., Liu, H.</t>
  </si>
  <si>
    <t>Separation and determination of 3-hydroxyaspartate by online concentration capillary electrophoresis/laser-induced fluorescence with microwave-assisted derivatization</t>
  </si>
  <si>
    <t>https://www-1scopus-1com-1unwr6wag003c.hps.bj.uj.edu.pl/record/display.uri?eid=2-s2.0-85111669593&amp;origin=resultslist&amp;sort=plf-f&amp;src=s&amp;st1=capillary+electrophoresis+separation&amp;nlo=&amp;nlr=&amp;nls=&amp;sid=64b6d8624bd8547f28bd66d61000face&amp;sot=b&amp;sdt=cl&amp;cluster=scosubtype%2c%22ar%22%2ct&amp;sl=43&amp;s=TITLE%28capillary+electrophoresis+separation%29&amp;relpos=21&amp;citeCnt=0&amp;searchTerm=&amp;featureToggles=FEATURE_NEW_DOC_DETAILS_EXPORT:1</t>
  </si>
  <si>
    <t>Separation of short and medium-chain fatty acids using capillary electrophoresis with indirect photometric detection: Part I: Identification of fatty acids in rat feces</t>
  </si>
  <si>
    <t>Electrophoresis</t>
  </si>
  <si>
    <t>Pham, U., Alvarado, L., Suess, G.J., Shamsi, S.A., Frantz, K.</t>
  </si>
  <si>
    <t>Capillary electrophoresis and molecular modeling of the chiral separation of aromatic amino acids using α/β-cyclodextrin and 18-crown-6</t>
  </si>
  <si>
    <t>https://www-1scopus-1com-1unwr6wag003c.hps.bj.uj.edu.pl/record/display.uri?eid=2-s2.0-85101009035&amp;origin=resultslist&amp;sort=plf-f&amp;src=s&amp;st1=capillary+electrophoresis+separation&amp;nlo=&amp;nlr=&amp;nls=&amp;sid=64b6d8624bd8547f28bd66d61000face&amp;sot=b&amp;sdt=cl&amp;cluster=scosubtype%2c%22ar%22%2ct&amp;sl=43&amp;s=TITLE%28capillary+electrophoresis+separation%29&amp;relpos=23&amp;citeCnt=2&amp;searchTerm=&amp;featureToggles=FEATURE_NEW_DOC_DETAILS_EXPORT:1</t>
  </si>
  <si>
    <t>Suliman, F.O., Al Burtomani, S.K., Elbashir, A.A., Schmitz, O.J.</t>
  </si>
  <si>
    <t>https://www-1scopus-1com-1unwr6wag003c.hps.bj.uj.edu.pl/record/display.uri?eid=2-s2.0-85107416723&amp;origin=resultslist&amp;sort=plf-f&amp;src=s&amp;st1=capillary+electrophoresis+separation&amp;nlo=&amp;nlr=&amp;nls=&amp;sid=64b6d8624bd8547f28bd66d61000face&amp;sot=b&amp;sdt=cl&amp;cluster=scosubtype%2c%22ar%22%2ct&amp;sl=43&amp;s=TITLE%28capillary+electrophoresis+separation%29&amp;relpos=24&amp;citeCnt=1&amp;searchTerm=&amp;featureToggles=FEATURE_NEW_DOC_DETAILS_EXPORT:1</t>
  </si>
  <si>
    <t>Jiménez-Jiménez, S., Castro-Puyana, M., Marina, M.L., García, M.Á.</t>
  </si>
  <si>
    <t>Enantiomeric separation of prothioconazole and prothioconazole-desthio by Capillary Electrophoresis. Degradation studies in environmental samples</t>
  </si>
  <si>
    <t>https://www-1scopus-1com-1unwr6wag003c.hps.bj.uj.edu.pl/record/display.uri?eid=2-s2.0-85103411768&amp;origin=resultslist&amp;sort=plf-f&amp;src=s&amp;st1=capillary+electrophoresis+separation&amp;nlo=&amp;nlr=&amp;nls=&amp;sid=64b6d8624bd8547f28bd66d61000face&amp;sot=b&amp;sdt=cl&amp;cluster=scosubtype%2c%22ar%22%2ct&amp;sl=43&amp;s=TITLE%28capillary+electrophoresis+separation%29&amp;relpos=29&amp;citeCnt=3&amp;searchTerm=&amp;featureToggles=FEATURE_NEW_DOC_DETAILS_EXPORT:1</t>
  </si>
  <si>
    <t>Separation of tetrahydrozoline enantiomers in capillary electrophoresis with cyclodextrin-type chiral selectors and investigation of chiral recognition mechanisms</t>
  </si>
  <si>
    <t>Gogolashvili, A., Lomsadze, K., Chankvetadze, L., (...), Salgado, A., Chankvetadze, B.</t>
  </si>
  <si>
    <t>nukleosomy</t>
  </si>
  <si>
    <t>https://www-1scopus-1com-1unwr6wag003c.hps.bj.uj.edu.pl/record/display.uri?eid=2-s2.0-85104928282&amp;origin=resultslist&amp;sort=plf-f&amp;src=s&amp;st1=capillary+electrophoresis+separation&amp;nlo=&amp;nlr=&amp;nls=&amp;sid=64b6d8624bd8547f28bd66d61000face&amp;sot=b&amp;sdt=cl&amp;cluster=scosubtype%2c%22ar%22%2ct&amp;sl=43&amp;s=TITLE%28capillary+electrophoresis+separation%29&amp;relpos=31&amp;citeCnt=4&amp;searchTerm=&amp;featureToggles=FEATURE_NEW_DOC_DETAILS_EXPORT:1</t>
  </si>
  <si>
    <t>Separation and Characterization of Endogenous Nucleosomes by Native Capillary Zone Electrophoresis-Top-Down Mass Spectrometry</t>
  </si>
  <si>
    <t>Jooß, K., Schachner, L.F., Watson, R., (...), Keogh, M.-C., Kelleher, N.L.</t>
  </si>
  <si>
    <t>kanabinoidy</t>
  </si>
  <si>
    <t>https://www-1scopus-1com-1unwr6wag003c.hps.bj.uj.edu.pl/record/display.uri?eid=2-s2.0-85103289720&amp;origin=resultslist&amp;sort=plf-f&amp;src=s&amp;st1=capillary+electrophoresis+separation&amp;nlo=&amp;nlr=&amp;nls=&amp;sid=64b6d8624bd8547f28bd66d61000face&amp;sot=b&amp;sdt=cl&amp;cluster=scosubtype%2c%22ar%22%2ct&amp;sl=43&amp;s=TITLE%28capillary+electrophoresis+separation%29&amp;relpos=32&amp;citeCnt=1&amp;searchTerm=&amp;featureToggles=FEATURE_NEW_DOC_DETAILS_EXPORT:1</t>
  </si>
  <si>
    <t>Single-run separation and quantification of 14 cannabinoids using capillary electrophoresis</t>
  </si>
  <si>
    <t>Zaripov, E.A., Lee, T., Dou, Y., (...), Egorov, A., Berezovski, M.V.</t>
  </si>
  <si>
    <t>przeciwciała</t>
  </si>
  <si>
    <t>https://www-1scopus-1com-1unwr6wag0085.hps.bj.uj.edu.pl/record/display.uri?eid=2-s2.0-85100632127&amp;origin=resultslist&amp;sort=plf-f&amp;src=s&amp;st1=capillary+electrophoresis+separation&amp;nlo=&amp;nlr=&amp;nls=&amp;sid=5e5416228a36685855cf0879e2fd87f7&amp;sot=b&amp;sdt=cl&amp;cluster=scosubtype%2c%22ar%22%2ct&amp;sl=43&amp;s=TITLE%28capillary+electrophoresis+separation%29&amp;relpos=33&amp;citeCnt=7&amp;searchTerm=&amp;featureToggles=FEATURE_NEW_DOC_DETAILS_EXPORT:1</t>
  </si>
  <si>
    <t>Effect of the Monomer Cross-Linker Ratio on the Separation Selectivity of Monoclonal Antibody Subunits in Sodium Dodecyl Sulfate Capillary Gel Electrophoresis</t>
  </si>
  <si>
    <t>Filep, C., Guttman, A.</t>
  </si>
  <si>
    <t>https://www-1scopus-1com-1unwr6wag00a1.hps.bj.uj.edu.pl/record/display.uri?eid=2-s2.0-85100120570&amp;origin=resultslist&amp;sort=plf-f&amp;src=s&amp;st1=capillary+electrophoresis+separation&amp;nlo=&amp;nlr=&amp;nls=&amp;sid=5e5416228a36685855cf0879e2fd87f7&amp;sot=b&amp;sdt=cl&amp;cluster=scosubtype%2c%22ar%22%2ct&amp;sl=43&amp;s=TITLE%28capillary+electrophoresis+separation%29&amp;relpos=34&amp;citeCnt=2&amp;searchTerm=&amp;featureToggles=FEATURE_NEW_DOC_DETAILS_EXPORT:1</t>
  </si>
  <si>
    <t>Enantiomeric separation of panthenol by Capillary Electrophoresis. Analysis of commercial formulations and toxicity evaluation on non-target organisms</t>
  </si>
  <si>
    <t>Jiménez-Jiménez, S., Amariei, G., Boltes, K., García, M.Á., Marina, M.L.</t>
  </si>
  <si>
    <t>surfaktanty</t>
  </si>
  <si>
    <t>https://www-1scopus-1com-1unwr6wag00a2.hps.bj.uj.edu.pl/record/display.uri?eid=2-s2.0-85089443610&amp;origin=resultslist&amp;sort=plf-f&amp;src=s&amp;st1=Capillary+Electrophoresis+separation&amp;nlo=&amp;nlr=&amp;nls=&amp;sid=47349398853b6a72f50e54db002d5175&amp;sot=b&amp;sdt=cl&amp;cluster=scosubtype%2c%22ar%22%2ct&amp;sl=43&amp;s=TITLE%28Capillary+Electrophoresis+separation%29&amp;relpos=35&amp;citeCnt=6&amp;searchTerm=&amp;featureToggles=FEATURE_NEW_DOC_DETAILS_EXPORT:1</t>
  </si>
  <si>
    <t>Separation and determination of alkyl sulfate surfactants in wastewater by capillary electrophoresis coupled with contactless conductivity detection after preconcentration by simultaneous adsorption using alumina beads</t>
  </si>
  <si>
    <t>Pham, H.D., Dang, T.H.M., Nguyen, T.T.N., (...), Pham, T.N.M., Pham, T.D.</t>
  </si>
  <si>
    <t>https://www-1scopus-1com-1unwr6wag00a2.hps.bj.uj.edu.pl/record/display.uri?eid=2-s2.0-85116245818&amp;origin=resultslist&amp;sort=plf-f&amp;src=s&amp;st1=Capillary+Electrophoresis+separation&amp;nlo=&amp;nlr=&amp;nls=&amp;sid=47349398853b6a72f50e54db002d5175&amp;sot=b&amp;sdt=cl&amp;cluster=scosubtype%2c%22ar%22%2ct&amp;sl=43&amp;s=TITLE%28Capillary+Electrophoresis+separation%29&amp;relpos=38&amp;citeCnt=0&amp;searchTerm=&amp;featureToggles=FEATURE_NEW_DOC_DETAILS_EXPORT:1</t>
  </si>
  <si>
    <t>Evaluation of Poly(Glycidyl Methacrylate) Nanocoating for Chiral Separation with Glu- β -CD as Chiral Selector in Capillary Electrophoresis</t>
  </si>
  <si>
    <t>Xu, J., Sun, X., Sun, X., Lu, Y.</t>
  </si>
  <si>
    <t>Journal of Nanomaterials</t>
  </si>
  <si>
    <t>cukry</t>
  </si>
  <si>
    <t>https://www-1scopus-1com-1unwr6wag00a2.hps.bj.uj.edu.pl/record/display.uri?eid=2-s2.0-85090118336&amp;origin=resultslist&amp;sort=plf-f&amp;src=s&amp;st1=Capillary+Electrophoresis+separation&amp;nlo=&amp;nlr=&amp;nls=&amp;sid=47349398853b6a72f50e54db002d5175&amp;sot=b&amp;sdt=cl&amp;cluster=scosubtype%2c%22ar%22%2ct&amp;sl=43&amp;s=TITLE%28Capillary+Electrophoresis+separation%29&amp;relpos=45&amp;citeCnt=1&amp;searchTerm=&amp;featureToggles=FEATURE_NEW_DOC_DETAILS_EXPORT:1</t>
  </si>
  <si>
    <t>Separation and Determination of d-Allose in Presence of Process-Related Impurities by Capillary Electrophoresis</t>
  </si>
  <si>
    <t>Surapureddi, S.R.K., Ravindhranath, K., Sameer Kumar, G.S., Sappidi, S.R.</t>
  </si>
  <si>
    <t>https://www-1scopus-1com-1unwr6wag00a2.hps.bj.uj.edu.pl/record/display.uri?eid=2-s2.0-85088646968&amp;origin=resultslist&amp;sort=plf-f&amp;src=s&amp;st1=Capillary+Electrophoresis+separation&amp;nlo=&amp;nlr=&amp;nls=&amp;sid=47349398853b6a72f50e54db002d5175&amp;sot=b&amp;sdt=cl&amp;cluster=scosubtype%2c%22ar%22%2ct&amp;sl=43&amp;s=TITLE%28Capillary+Electrophoresis+separation%29&amp;relpos=46&amp;citeCnt=11&amp;searchTerm=&amp;featureToggles=FEATURE_NEW_DOC_DETAILS_EXPORT:1</t>
  </si>
  <si>
    <t>Study on improvement of chiral separation of capillary electrophoresis based on cyclodextrin by deep eutectic solvents</t>
  </si>
  <si>
    <t xml:space="preserve">Deng, S., Pan, J., Wang, M., Huang, Y., Xia, Z.	</t>
  </si>
  <si>
    <t>https://www-1scopus-1com-1unwr6wag00a2.hps.bj.uj.edu.pl/record/display.uri?eid=2-s2.0-85096917342&amp;origin=resultslist&amp;sort=plf-f&amp;src=s&amp;st1=Capillary+Electrophoresis+separation&amp;nlo=&amp;nlr=&amp;nls=&amp;sid=47349398853b6a72f50e54db002d5175&amp;sot=b&amp;sdt=cl&amp;cluster=scosubtype%2c%22ar%22%2ct&amp;sl=43&amp;s=TITLE%28Capillary+Electrophoresis+separation%29&amp;relpos=47&amp;citeCnt=13&amp;searchTerm=&amp;featureToggles=FEATURE_NEW_DOC_DETAILS_EXPORT:1</t>
  </si>
  <si>
    <t>Uniting Native Capillary Electrophoresis and Multistage Ultraviolet Photodissociation Mass Spectrometry for Online Separation and Characterization of Escherichia coli Ribosomal Proteins and Protein Complexes</t>
  </si>
  <si>
    <t>Mehaffey, M.R., Xia, Q., Brodbelt, J.S.</t>
  </si>
  <si>
    <t>https://www-1scopus-1com-1unwr6wag00a2.hps.bj.uj.edu.pl/record/display.uri?eid=2-s2.0-85084175721&amp;origin=resultslist&amp;sort=plf-f&amp;src=s&amp;st1=Capillary+Electrophoresis+separation&amp;nlo=&amp;nlr=&amp;nls=&amp;sid=47349398853b6a72f50e54db002d5175&amp;sot=b&amp;sdt=cl&amp;cluster=scosubtype%2c%22ar%22%2ct&amp;sl=43&amp;s=TITLE%28Capillary+Electrophoresis+separation%29&amp;relpos=48&amp;citeCnt=5&amp;searchTerm=&amp;featureToggles=FEATURE_NEW_DOC_DETAILS_EXPORT:1</t>
  </si>
  <si>
    <t>Liu, L., Bao, P., Qiao, J., Zhang, H., Qi, L.</t>
  </si>
  <si>
    <t xml:space="preserve">	Chiral ligand exchange capillary electrophoresis with L-dipeptides as chiral ligands for separation of Dns-D,L-amino acids</t>
  </si>
  <si>
    <t>https://www-1scopus-1com-1unwr6wag00a2.hps.bj.uj.edu.pl/record/display.uri?eid=2-s2.0-85090823354&amp;origin=resultslist&amp;sort=plf-f&amp;src=s&amp;st1=Capillary+Electrophoresis+separation&amp;nlo=&amp;nlr=&amp;nls=&amp;sid=47349398853b6a72f50e54db002d5175&amp;sot=b&amp;sdt=cl&amp;cluster=scosubtype%2c%22ar%22%2ct&amp;sl=43&amp;s=TITLE%28Capillary+Electrophoresis+separation%29&amp;relpos=50&amp;citeCnt=12&amp;searchTerm=&amp;featureToggles=FEATURE_NEW_DOC_DETAILS_EXPORT:1</t>
  </si>
  <si>
    <t xml:space="preserve">	Quantification of Adsorption and Optimization of Separation of Proteins in Capillary Electrophoresis</t>
  </si>
  <si>
    <t>Leclercq, L., Renard, C., Martin, M., Cottet, H.</t>
  </si>
  <si>
    <t>https://www-1scopus-1com-1unwr6wag00a2.hps.bj.uj.edu.pl/record/display.uri?eid=2-s2.0-85085271395&amp;origin=resultslist&amp;sort=plf-f&amp;src=s&amp;st1=Capillary+Electrophoresis+separation&amp;nlo=&amp;nlr=&amp;nls=&amp;sid=47349398853b6a72f50e54db002d5175&amp;sot=b&amp;sdt=cl&amp;cluster=scosubtype%2c%22ar%22%2ct&amp;sl=43&amp;s=TITLE%28Capillary+Electrophoresis+separation%29&amp;relpos=51&amp;citeCnt=6&amp;searchTerm=&amp;featureToggles=FEATURE_NEW_DOC_DETAILS_EXPORT:1</t>
  </si>
  <si>
    <t xml:space="preserve">	Chiral separation of four phenothiazines by nonaqueous capillary electrophoresis and quality by design-based method development for quantification of dextromepromazine as chiral impurity of levomepromazine</t>
  </si>
  <si>
    <t>Niedermeier, S., Scriba, G.K.E.</t>
  </si>
  <si>
    <t>https://www-1scopus-1com-1unwr6wag00a2.hps.bj.uj.edu.pl/record/display.uri?eid=2-s2.0-85083653245&amp;origin=resultslist&amp;sort=plf-f&amp;src=s&amp;st1=Capillary+Electrophoresis+separation&amp;nlo=&amp;nlr=&amp;nls=&amp;sid=47349398853b6a72f50e54db002d5175&amp;sot=b&amp;sdt=cl&amp;cluster=scosubtype%2c%22ar%22%2ct&amp;sl=43&amp;s=TITLE%28Capillary+Electrophoresis+separation%29&amp;relpos=54&amp;citeCnt=3&amp;searchTerm=&amp;featureToggles=FEATURE_NEW_DOC_DETAILS_EXPORT:1</t>
  </si>
  <si>
    <t xml:space="preserve">	Investigation of the synergistic effect with chiral D-penicillamine functionalized gold nanoparticle as an additive for enantiomeric separation in capillary electrophoresis</t>
  </si>
  <si>
    <t>Feng, Z., Yang, Y., Xu, G., Du, Y., Sun, X.</t>
  </si>
  <si>
    <t>https://www-1scopus-1com-1unwr6wag00a2.hps.bj.uj.edu.pl/record/display.uri?eid=2-s2.0-85081954143&amp;origin=resultslist&amp;sort=plf-f&amp;src=s&amp;st1=Capillary+Electrophoresis+separation&amp;nlo=&amp;nlr=&amp;nls=&amp;sid=47349398853b6a72f50e54db002d5175&amp;sot=b&amp;sdt=cl&amp;cluster=scosubtype%2c%22ar%22%2ct&amp;sl=43&amp;s=TITLE%28Capillary+Electrophoresis+separation%29&amp;relpos=55&amp;citeCnt=6&amp;searchTerm=&amp;featureToggles=FEATURE_NEW_DOC_DETAILS_EXPORT:1</t>
  </si>
  <si>
    <t>Gogolashvili, A., Chankvetadze, L., Takaishvili, N., Salgado, A., Chankvetadze, B.</t>
  </si>
  <si>
    <t>Separation of terbutaline enantiomers in capillary electrophoresis with neutral cyclodextrin-type chiral selectors and investigation of the structure of selector-selectand complexes using nuclear magnetic resonance spectroscopy</t>
  </si>
  <si>
    <t>RNA</t>
  </si>
  <si>
    <t>https://www-1scopus-1com-1unwr6wag00a2.hps.bj.uj.edu.pl/record/display.uri?eid=2-s2.0-85078108730&amp;origin=resultslist&amp;sort=plf-f&amp;src=s&amp;st1=Capillary+Electrophoresis+separation&amp;nlo=&amp;nlr=&amp;nls=&amp;sid=47349398853b6a72f50e54db002d5175&amp;sot=b&amp;sdt=cl&amp;cluster=scosubtype%2c%22ar%22%2ct&amp;sl=43&amp;s=TITLE%28Capillary+Electrophoresis+separation%29&amp;relpos=56&amp;citeCnt=10&amp;searchTerm=&amp;featureToggles=FEATURE_NEW_DOC_DETAILS_EXPORT:1</t>
  </si>
  <si>
    <t>High-Resolution capillary electrophoresis separation of large RNA under non-aqueous conditions</t>
  </si>
  <si>
    <t>Lu, T., Klein, L.J., Ha, S., Rustandi, R.R.</t>
  </si>
  <si>
    <t>https://www-1scopus-1com-1unwr6wag00a2.hps.bj.uj.edu.pl/record/display.uri?eid=2-s2.0-85118786639&amp;origin=resultslist&amp;sort=plf-f&amp;src=s&amp;sid=6315f12e0351cec651235c5f7db08387&amp;sot=a&amp;sdt=a&amp;cluster=scosubtype%2c%22ar%22%2ct&amp;sl=61&amp;s=TITLE%28Capillary+Electrophoresis+separation+mass+spectrometry%29&amp;relpos=1&amp;citeCnt=1&amp;searchTerm=&amp;featureToggles=FEATURE_NEW_DOC_DETAILS_EXPORT:1</t>
  </si>
  <si>
    <t>Nontargeted Serum Lipid Profiling of Nonalcoholic Steatohepatitis by Multisegment Injection-Nonaqueous Capillary Electrophoresis-Mass Spectrometry: A Multiplexed Separation Platform for Resolving Ionic Lipids</t>
  </si>
  <si>
    <t>Ly, R., Ly, N., Sasaki, K., (...), Ohashi, Y., Britz-McKibbin, P.</t>
  </si>
  <si>
    <t>Journal of Proteome Research</t>
  </si>
  <si>
    <t>https://www-1scopus-1com-1unwr6wag00a2.hps.bj.uj.edu.pl/record/display.uri?eid=2-s2.0-85064991986&amp;origin=resultslist&amp;sort=plf-f&amp;src=s&amp;sid=6315f12e0351cec651235c5f7db08387&amp;sot=a&amp;sdt=a&amp;cluster=scosubtype%2c%22ar%22%2ct&amp;sl=61&amp;s=TITLE%28Capillary+Electrophoresis+separation+mass+spectrometry%29&amp;relpos=4&amp;citeCnt=5&amp;searchTerm=&amp;featureToggles=FEATURE_NEW_DOC_DETAILS_EXPORT:1</t>
  </si>
  <si>
    <t>Capillary zone electrophoresis-tandem mass spectrometry for top-down proteomics using attapulgite nanoparticles functionalized separation capillaries</t>
  </si>
  <si>
    <t>Wang, T., Chen, D., Lubeckyj, R.A., (...), Qiao, X., Sun, L.</t>
  </si>
  <si>
    <t>https://www-1scopus-1com-1unwr6wag00a2.hps.bj.uj.edu.pl/record/display.uri?eid=2-s2.0-85058404782&amp;origin=resultslist&amp;sort=plf-f&amp;src=s&amp;sid=6315f12e0351cec651235c5f7db08387&amp;sot=a&amp;sdt=a&amp;cluster=scosubtype%2c%22ar%22%2ct&amp;sl=61&amp;s=TITLE%28Capillary+Electrophoresis+separation+mass+spectrometry%29&amp;relpos=6&amp;citeCnt=28&amp;searchTerm=&amp;featureToggles=FEATURE_NEW_DOC_DETAILS_EXPORT:1</t>
  </si>
  <si>
    <t>Chiral separation of intact amino acids by capillary electrophoresis-mass spectrometry employing a partial filling technique with a crown ether carboxylic acid</t>
  </si>
  <si>
    <t>Lee, S., Kim, S.-J., Bang, E., Na, Y.-C.</t>
  </si>
  <si>
    <t>https://www-1scopus-1com-1unwr6wag00a2.hps.bj.uj.edu.pl/record/display.uri?eid=2-s2.0-85056253507&amp;origin=resultslist&amp;sort=plf-f&amp;src=s&amp;sid=6315f12e0351cec651235c5f7db08387&amp;sot=a&amp;sdt=a&amp;cluster=scosubtype%2c%22ar%22%2ct&amp;sl=61&amp;s=TITLE%28Capillary+Electrophoresis+separation+mass+spectrometry%29&amp;relpos=7&amp;citeCnt=12&amp;searchTerm=&amp;featureToggles=FEATURE_NEW_DOC_DETAILS_EXPORT:1</t>
  </si>
  <si>
    <t>High-Resolution Capillary Zone Electrophoresis with Mass Spectrometry Peptide Mapping of Therapeutic Proteins: Improved Separation with Mixed Aqueous-Aprotic Dipolar Solvents (N,N-Dimethylacetamide and N,N-Dimethylformamide) as the Background Electrolyte</t>
  </si>
  <si>
    <t>Dada, O.O., Zhao, Y., Jaya, N., Salas-Solano, O.</t>
  </si>
  <si>
    <t>https://www-1scopus-1com-1unwr6wag00a2.hps.bj.uj.edu.pl/record/display.uri?eid=2-s2.0-84982151894&amp;origin=resultslist&amp;sort=plf-f&amp;src=s&amp;sid=6315f12e0351cec651235c5f7db08387&amp;sot=a&amp;sdt=a&amp;cluster=scosubtype%2c%22ar%22%2ct&amp;sl=61&amp;s=TITLE%28Capillary+Electrophoresis+separation+mass+spectrometry%29&amp;relpos=9&amp;citeCnt=11&amp;searchTerm=&amp;featureToggles=FEATURE_NEW_DOC_DETAILS_EXPORT:1</t>
  </si>
  <si>
    <t>Ultrafast capillary electrophoresis/mass spectrometry of controlled substances with optical isomer separation in about a minute</t>
  </si>
  <si>
    <t>Rollman, C.M., Moini, M.</t>
  </si>
  <si>
    <t>https://www-1scopus-1com-1unwr6wag00a2.hps.bj.uj.edu.pl/record/display.uri?eid=2-s2.0-84963728591&amp;origin=resultslist&amp;sort=plf-f&amp;src=s&amp;sid=6315f12e0351cec651235c5f7db08387&amp;sot=a&amp;sdt=a&amp;cluster=scosubtype%2c%22ar%22%2ct&amp;sl=61&amp;s=TITLE%28Capillary+Electrophoresis+separation+mass+spectrometry%29&amp;relpos=10&amp;citeCnt=14&amp;searchTerm=&amp;featureToggles=FEATURE_NEW_DOC_DETAILS_EXPORT:1</t>
  </si>
  <si>
    <t>Simultaneous electrophoretic concentration and separation of herbicides in beer prior to stacking capillary electrophoresis UV and liquid chromatography-mass spectrometry</t>
  </si>
  <si>
    <t>Wuethrich, A., Haddad, P.R., Quirino, J.P.</t>
  </si>
  <si>
    <t>peptydy</t>
  </si>
  <si>
    <t>https://www-1scopus-1com-1unwr6wag00a2.hps.bj.uj.edu.pl/record/display.uri?eid=2-s2.0-84951741478&amp;origin=resultslist&amp;sort=plf-f&amp;src=s&amp;sid=6315f12e0351cec651235c5f7db08387&amp;sot=a&amp;sdt=a&amp;cluster=scosubtype%2c%22ar%22%2ct&amp;sl=61&amp;s=TITLE%28Capillary+Electrophoresis+separation+mass+spectrometry%29&amp;relpos=12&amp;citeCnt=8&amp;searchTerm=&amp;featureToggles=FEATURE_NEW_DOC_DETAILS_EXPORT:1</t>
  </si>
  <si>
    <t>Improved tryptic digestion assisted with an acid-labile anionic surfactant for the separation and characterization of glycopeptide glycoforms of a proteolytic-resistant glycoprotein by capillary electrophoresis time-of-flight mass spectrometry</t>
  </si>
  <si>
    <t>Barroso, A., Giménez, E., Benavente, F., Barbosa, J., Sanz-Nebot, V.</t>
  </si>
  <si>
    <t>https://www-1scopus-1com-1unwr6wag00a2.hps.bj.uj.edu.pl/record/display.uri?eid=2-s2.0-84947288235&amp;origin=resultslist&amp;sort=plf-f&amp;src=s&amp;sid=6315f12e0351cec651235c5f7db08387&amp;sot=a&amp;sdt=a&amp;cluster=scosubtype%2c%22ar%22%2ct&amp;sl=61&amp;s=TITLE%28Capillary+Electrophoresis+separation+mass+spectrometry%29&amp;relpos=13&amp;citeCnt=36&amp;searchTerm=&amp;featureToggles=FEATURE_NEW_DOC_DETAILS_EXPORT:1</t>
  </si>
  <si>
    <t>Fast separation and analysis of reduced monoclonal antibodies with capillary zone electrophoresis coupled to mass spectrometry</t>
  </si>
  <si>
    <t>Zhao, Y., Sun, L., Knierman, M.D., Dovichi, N.J.</t>
  </si>
  <si>
    <t>toksyny</t>
  </si>
  <si>
    <t>https://www-1scopus-1com-1unwr6wag00a2.hps.bj.uj.edu.pl/record/display.uri?eid=2-s2.0-84955613419&amp;origin=resultslist&amp;sort=plf-f&amp;src=s&amp;sid=6315f12e0351cec651235c5f7db08387&amp;sot=a&amp;sdt=a&amp;cluster=scosubtype%2c%22ar%22%2ct&amp;sl=61&amp;s=TITLE%28Capillary+Electrophoresis+separation+mass+spectrometry%29&amp;relpos=14&amp;citeCnt=12&amp;searchTerm=&amp;featureToggles=FEATURE_NEW_DOC_DETAILS_EXPORT:1</t>
  </si>
  <si>
    <t xml:space="preserve">	A rapid method for separation and identification of microcystins using capillary electrophoresis and time-of-flight mass spectrometry</t>
  </si>
  <si>
    <t>Zheng, B., Fu, H., Berry, J.P., McCord, B.</t>
  </si>
  <si>
    <t>https://www-1scopus-1com-1unwr6wag00a2.hps.bj.uj.edu.pl/record/display.uri?eid=2-s2.0-84943171030&amp;origin=resultslist&amp;sort=plf-f&amp;src=s&amp;sid=6315f12e0351cec651235c5f7db08387&amp;sot=a&amp;sdt=a&amp;cluster=scosubtype%2c%22ar%22%2ct&amp;sl=61&amp;s=TITLE%28Capillary+Electrophoresis+separation+mass+spectrometry%29&amp;relpos=15&amp;citeCnt=43&amp;searchTerm=&amp;featureToggles=FEATURE_NEW_DOC_DETAILS_EXPORT:1</t>
  </si>
  <si>
    <t>Chiral separation of asenapine enantiomers by capillary electrophoresis and characterization of cyclodextrin complexes by NMR spectroscopy, mass spectrometry and molecular modeling</t>
  </si>
  <si>
    <t>Szabó, Z.-I., Tóth, G., Völgyi, G., (...), Muntean, D.-L., Noszál, B.</t>
  </si>
  <si>
    <t xml:space="preserve">	Analytical Chemistry</t>
  </si>
  <si>
    <t>kwasy organiczne</t>
  </si>
  <si>
    <t>https://www-1scopus-1com-1unwr6wag00a2.hps.bj.uj.edu.pl/record/display.uri?eid=2-s2.0-84938381861&amp;origin=resultslist&amp;sort=plf-f&amp;src=s&amp;sid=6315f12e0351cec651235c5f7db08387&amp;sot=a&amp;sdt=a&amp;cluster=scosubtype%2c%22ar%22%2ct&amp;sl=61&amp;s=TITLE%28Capillary+Electrophoresis+separation+mass+spectrometry%29&amp;relpos=17&amp;citeCnt=12&amp;searchTerm=&amp;featureToggles=FEATURE_NEW_DOC_DETAILS_EXPORT:1</t>
  </si>
  <si>
    <t xml:space="preserve">	Simultaneous separation and determination of organic acids in blueberry juices by capillary electrophoresis- electrospray ionization mass spectrometry</t>
  </si>
  <si>
    <t>Li, B., Yongku, L., Wang, X., (...), Wang, Y., Meng, X.</t>
  </si>
  <si>
    <t>Journal of Food Science and Technology</t>
  </si>
  <si>
    <t>https://www-1scopus-1com-1unwr6wag00a2.hps.bj.uj.edu.pl/record/display.uri?eid=2-s2.0-84915749803&amp;origin=resultslist&amp;sort=plf-f&amp;src=s&amp;sid=6315f12e0351cec651235c5f7db08387&amp;sot=a&amp;sdt=a&amp;cluster=scosubtype%2c%22ar%22%2ct&amp;sl=61&amp;s=TITLE%28Capillary+Electrophoresis+separation+mass+spectrometry%29&amp;relpos=19&amp;citeCnt=43&amp;searchTerm=&amp;featureToggles=FEATURE_NEW_DOC_DETAILS_EXPORT:1</t>
  </si>
  <si>
    <t>In-line separation by capillary electrophoresis prior to analysis by top-down mass spectrometry enables sensitive characterization of protein complexes</t>
  </si>
  <si>
    <t>Han, X., Wang, Y., Aslanian, A., (...), Davis, T.N., Yates, J.R.</t>
  </si>
  <si>
    <t>https://www-1scopus-1com-1unwr6wag00a2.hps.bj.uj.edu.pl/record/display.uri?eid=2-s2.0-84917674880&amp;origin=resultslist&amp;sort=plf-f&amp;src=s&amp;nlo=&amp;nlr=&amp;nls=&amp;sid=6315f12e0351cec651235c5f7db08387&amp;sot=a&amp;sdt=a&amp;cluster=scosubtype%2c%22ar%22%2ct&amp;sl=61&amp;s=TITLE%28Capillary+Electrophoresis+separation+mass+spectrometry%29&amp;relpos=20&amp;citeCnt=59&amp;searchTerm=&amp;featureToggles=FEATURE_NEW_DOC_DETAILS_EXPORT:1</t>
  </si>
  <si>
    <t>Chiral separation of 12 cathinone analogs by cyclodextrin-assisted capillary electrophoresis with UV and mass spectrometry detection</t>
  </si>
  <si>
    <t>Merola, G., Fu, H., Tagliaro, F., Macchia, T., Mccord, B.R.</t>
  </si>
  <si>
    <t>https://www-1scopus-1com-1unwr6wag00a2.hps.bj.uj.edu.pl/record/display.uri?eid=2-s2.0-84877692176&amp;origin=resultslist&amp;sort=plf-f&amp;src=s&amp;nlo=&amp;nlr=&amp;nls=&amp;sid=6315f12e0351cec651235c5f7db08387&amp;sot=a&amp;sdt=a&amp;cluster=scosubtype%2c%22ar%22%2ct&amp;sl=61&amp;s=TITLE%28Capillary+Electrophoresis+separation+mass+spectrometry%29&amp;relpos=24&amp;citeCnt=14&amp;searchTerm=&amp;featureToggles=FEATURE_NEW_DOC_DETAILS_EXPORT:1</t>
  </si>
  <si>
    <t xml:space="preserve">	Site-specific separation and detection of phosphopeptide isomers with pH-mediated stacking capillary electrophoresis-electrospray ionization-tandem mass spectrometry</t>
  </si>
  <si>
    <t>Dong, Y.-M., Chien, K.-Y., Chen, J.-T., (...), Wang, T.-C.V., Yu, J.-S.</t>
  </si>
  <si>
    <t>Malik, A.K., Grundmann, M., Matysik, F.-M.</t>
  </si>
  <si>
    <t>związki cynoorganiczne</t>
  </si>
  <si>
    <t>https://www-1scopus-1com-1unwr6wag00d1.hps.bj.uj.edu.pl/record/display.uri?eid=2-s2.0-84881330499&amp;origin=resultslist&amp;sort=plf-f&amp;src=s&amp;st1=capillary+electrophoresis+mass+spectrometry+separation&amp;nlo=&amp;nlr=&amp;nls=&amp;sid=d2b1282f76626b984d0cb271280923a3&amp;sot=b&amp;sdt=cl&amp;cluster=scosubtype%2c%22ar%22%2ct&amp;sl=61&amp;s=TITLE%28capillary+electrophoresis+mass+spectrometry+separation%29&amp;relpos=26&amp;citeCnt=4&amp;searchTerm=&amp;featureToggles=FEATURE_NEW_DOC_DETAILS_EXPORT:1</t>
  </si>
  <si>
    <t>Development of a fast capillary electrophoresis-time-of-flight mass spectrometry method for the speciation of organotin compounds under separation conditions of high electrical field strengths</t>
  </si>
  <si>
    <t>enzym</t>
  </si>
  <si>
    <t>https://www-1scopus-1com-1unwr6wag00d1.hps.bj.uj.edu.pl/record/display.uri?eid=2-s2.0-84865322971&amp;origin=resultslist&amp;sort=plf-f&amp;src=s&amp;st1=capillary+electrophoresis+mass+spectrometry+separation&amp;nlo=&amp;nlr=&amp;nls=&amp;sid=d2b1282f76626b984d0cb271280923a3&amp;sot=b&amp;sdt=cl&amp;cluster=scosubtype%2c%22ar%22%2ct&amp;sl=61&amp;s=TITLE%28capillary+electrophoresis+mass+spectrometry+separation%29&amp;relpos=27&amp;citeCnt=12&amp;searchTerm=&amp;featureToggles=FEATURE_NEW_DOC_DETAILS_EXPORT:1</t>
  </si>
  <si>
    <t>Separation and characterization of superoxide dismutase 1 (SOD-1) from human erythrocytes by capillary electrophoresis time-of-flight mass spectrometry</t>
  </si>
  <si>
    <t>Borges-Alvarez, M., Benavente, F., Barbosa, J., Sanz-Nebot, V.</t>
  </si>
  <si>
    <t>https://www-1scopus-1com-1unwr6wag00d1.hps.bj.uj.edu.pl/record/display.uri?eid=2-s2.0-84863672842&amp;origin=resultslist&amp;sort=plf-f&amp;src=s&amp;st1=capillary+electrophoresis+mass+spectrometry+separation&amp;nlo=&amp;nlr=&amp;nls=&amp;sid=d2b1282f76626b984d0cb271280923a3&amp;sot=b&amp;sdt=cl&amp;cluster=scosubtype%2c%22ar%22%2ct&amp;sl=61&amp;s=TITLE%28capillary+electrophoresis+mass+spectrometry+separation%29&amp;relpos=28&amp;citeCnt=13&amp;searchTerm=&amp;featureToggles=FEATURE_NEW_DOC_DETAILS_EXPORT:1</t>
  </si>
  <si>
    <t>Separation of isomeric bavachin and isobavachalcone in the Fructus Psoraleae by capillary electrophoresis-mass spectrometry</t>
  </si>
  <si>
    <t>Zhang, Y., Chen, Z.</t>
  </si>
  <si>
    <t>związki arsenoorganiczne</t>
  </si>
  <si>
    <t>https://www-1scopus-1com-1unwr6wag00d1.hps.bj.uj.edu.pl/record/display.uri?eid=2-s2.0-84860244905&amp;origin=resultslist&amp;sort=plf-f&amp;src=s&amp;st1=capillary+electrophoresis+mass+spectrometry+separation&amp;nlo=&amp;nlr=&amp;nls=&amp;sid=d2b1282f76626b984d0cb271280923a3&amp;sot=b&amp;sdt=cl&amp;cluster=scosubtype%2c%22ar%22%2ct&amp;sl=61&amp;s=TITLE%28capillary+electrophoresis+mass+spectrometry+separation%29&amp;relpos=29&amp;citeCnt=24&amp;searchTerm=&amp;featureToggles=FEATURE_NEW_DOC_DETAILS_EXPORT:1</t>
  </si>
  <si>
    <t>Fast separations by capillary electrophoresis hyphenated to electrospray ionization time-of-flight mass spectrometry as a tool for arsenic speciation analysis</t>
  </si>
  <si>
    <t>Niegel, C., Pfeiffer, S.A., Grundmann, M., (...), Mattusch, J., Matysik, F.-M.</t>
  </si>
  <si>
    <t>Analyst</t>
  </si>
  <si>
    <t>alkaloidy</t>
  </si>
  <si>
    <t>https://www-1scopus-1com-1unwr6wag00d1.hps.bj.uj.edu.pl/record/display.uri?eid=2-s2.0-84858970914&amp;origin=resultslist&amp;sort=plf-f&amp;src=s&amp;st1=capillary+electrophoresis+mass+spectrometry+separation&amp;nlo=&amp;nlr=&amp;nls=&amp;sid=d2b1282f76626b984d0cb271280923a3&amp;sot=b&amp;sdt=cl&amp;cluster=scosubtype%2c%22ar%22%2ct&amp;sl=61&amp;s=TITLE%28capillary+electrophoresis+mass+spectrometry+separation%29&amp;relpos=30&amp;citeCnt=19&amp;searchTerm=&amp;featureToggles=FEATURE_NEW_DOC_DETAILS_EXPORT:1</t>
  </si>
  <si>
    <t>Implementation of a design of experiments to study the influence of the background electrolyte on separation and detection in non-aqueous capillary electrophoresis-mass spectrometry</t>
  </si>
  <si>
    <t>Posch, T.N., Müller, A., Schulz, W., Pütz, M., Huhn, C.</t>
  </si>
  <si>
    <t>https://www-1scopus-1com-1unwr6wag00d1.hps.bj.uj.edu.pl/record/display.uri?eid=2-s2.0-54049120978&amp;origin=resultslist&amp;sort=plf-f&amp;src=s&amp;st1=capillary+electrophoresis+mass+spectrometry+separation&amp;nlo=&amp;nlr=&amp;nls=&amp;sid=d2b1282f76626b984d0cb271280923a3&amp;sot=b&amp;sdt=cl&amp;cluster=scosubtype%2c%22ar%22%2ct&amp;sl=61&amp;s=TITLE%28capillary+electrophoresis+mass+spectrometry+separation%29&amp;relpos=36&amp;citeCnt=35&amp;searchTerm=&amp;featureToggles=FEATURE_NEW_DOC_DETAILS_EXPORT:1</t>
  </si>
  <si>
    <t>Enantiomeric separation of baclofen by capillary electrophoresis tandem mass spectrometry with sulfobutylether-β-cyclodextrin as chiral selector in partial filling mode</t>
  </si>
  <si>
    <t>https://www-1scopus-1com-1unwr6wag00d1.hps.bj.uj.edu.pl/record/display.uri?eid=2-s2.0-42649090169&amp;origin=resultslist&amp;sort=plf-f&amp;src=s&amp;st1=capillary+electrophoresis+mass+spectrometry+separation&amp;nlo=&amp;nlr=&amp;nls=&amp;sid=d2b1282f76626b984d0cb271280923a3&amp;sot=b&amp;sdt=cl&amp;cluster=scosubtype%2c%22ar%22%2ct&amp;sl=61&amp;s=TITLE%28capillary+electrophoresis+mass+spectrometry+separation%29&amp;relpos=37&amp;citeCnt=38&amp;searchTerm=&amp;featureToggles=FEATURE_NEW_DOC_DETAILS_EXPORT:1</t>
  </si>
  <si>
    <t>Rapid capillary electrophoresis time-of-flight mass spectrometry separations of peptides and proteins using a monoquaternarized piperazine compound (M7C4I) for capillary coatings</t>
  </si>
  <si>
    <t>Elhamili, A., Wetterhall, M., Arvidsson, B., (...), Righetti, P.G., Bergquist, J.</t>
  </si>
  <si>
    <t>https://www-1scopus-1com-1unwr6wag00d1.hps.bj.uj.edu.pl/record/display.uri?eid=2-s2.0-56549118772&amp;origin=resultslist&amp;sort=plf-f&amp;src=s&amp;st1=capillary+electrophoresis+mass+spectrometry+separation&amp;nlo=&amp;nlr=&amp;nls=&amp;sid=d2b1282f76626b984d0cb271280923a3&amp;sot=b&amp;sdt=cl&amp;cluster=scosubtype%2c%22ar%22%2ct&amp;sl=61&amp;s=TITLE%28capillary+electrophoresis+mass+spectrometry+separation%29&amp;relpos=39&amp;citeCnt=15&amp;searchTerm=&amp;featureToggles=FEATURE_NEW_DOC_DETAILS_EXPORT:1</t>
  </si>
  <si>
    <t>Fast capillary electrophoresis coupled with time-of-flight mass spectrometry under separation conditions of high electrical field strengths</t>
  </si>
  <si>
    <t>Matysik, F.-M., Neusüß, C., Pelzing, M.</t>
  </si>
  <si>
    <t>jony nieorganiczne</t>
  </si>
  <si>
    <t>https://www-1scopus-1com-1unwr6wwj0010.hps.bj.uj.edu.pl/record/display.uri?eid=2-s2.0-59249095933&amp;origin=resultslist&amp;sort=plf-f&amp;src=s&amp;st1=portable+CE&amp;nlo=&amp;nlr=&amp;nls=&amp;sid=bf833e2dd70b6bafce6b9c2dcb204331&amp;sot=b&amp;sdt=cl&amp;cluster=scosubtype%2c%22ar%22%2ct&amp;sl=18&amp;s=TITLE%28portable+CE%29&amp;relpos=6&amp;citeCnt=82&amp;searchTerm=&amp;featureToggles=FEATURE_NEW_DOC_DETAILS_EXPORT:1</t>
  </si>
  <si>
    <t>Identification of inorganic ions in post-blast explosive residues using portable CE instrumentation and capacitively coupled contactless conductivity detection</t>
  </si>
  <si>
    <t>Hutchinson, J.P., Johns, C., Breadmore, M.C., (...), Dicinoski, G., Haddad, P.R.</t>
  </si>
  <si>
    <t>zanieczyszczenia</t>
  </si>
  <si>
    <t>https://www-1scopus-1com-1unwr6wwj0010.hps.bj.uj.edu.pl/record/display.uri?eid=2-s2.0-34249819949&amp;origin=resultslist&amp;sort=plf-f&amp;src=s&amp;st1=portable+CE&amp;nlo=&amp;nlr=&amp;nls=&amp;sid=bf833e2dd70b6bafce6b9c2dcb204331&amp;sot=b&amp;sdt=cl&amp;cluster=scosubtype%2c%22ar%22%2ct&amp;sl=18&amp;s=TITLE%28portable+CE%29&amp;relpos=7&amp;citeCnt=40&amp;searchTerm=&amp;featureToggles=FEATURE_NEW_DOC_DETAILS_EXPORT:1</t>
  </si>
  <si>
    <t>Simultaneous determination of low-molecular-weight organic acids and chlorinated acid herbicides in environmental water by a portable CE system with contactless conductivity detection</t>
  </si>
  <si>
    <t>Xu, Y., Wang, W., Li, S.F.Y.</t>
  </si>
  <si>
    <t>https://www-1scopus-1com-1unwr6wwj0033.hps.bj.uj.edu.pl/record/display.uri?eid=2-s2.0-85122130404&amp;origin=resultslist&amp;sort=plf-f&amp;src=s&amp;st1=home-made+CE&amp;nlo=&amp;nlr=&amp;nls=&amp;sid=2b02e14b0efcc7c3ea233010dc58ab28&amp;sot=b&amp;sdt=cl&amp;cluster=scosubtype%2c%22ar%22%2ct&amp;sl=27&amp;s=TITLE-ABS-KEY%28home-made+CE%29&amp;relpos=0&amp;citeCnt=1&amp;searchTerm=&amp;featureToggles=FEATURE_NEW_DOC_DETAILS_EXPORT:1</t>
  </si>
  <si>
    <t>azaheliceny</t>
  </si>
  <si>
    <t xml:space="preserve">	Nonaqueous capillary electrophoresis and quantum chemical calculations applied to investigation of acid–base and electromigration properties of azahelicenes</t>
  </si>
  <si>
    <t>Šolínová, V., Štěpánová, S., Jančařík, A., (...), Starý, I., Kašička, V.</t>
  </si>
  <si>
    <t xml:space="preserve">jony </t>
  </si>
  <si>
    <t>https://www-1scopus-1com-1unwr6wwj0033.hps.bj.uj.edu.pl/record/display.uri?eid=2-s2.0-85071159579&amp;origin=resultslist&amp;sort=plf-f&amp;src=s&amp;st1=home-made+CE&amp;nlo=&amp;nlr=&amp;nls=&amp;sid=2b02e14b0efcc7c3ea233010dc58ab28&amp;sot=b&amp;sdt=cl&amp;cluster=scosubtype%2c%22ar%22%2ct&amp;sl=27&amp;s=TITLE-ABS-KEY%28home-made+CE%29&amp;relpos=6&amp;citeCnt=5&amp;searchTerm=&amp;featureToggles=FEATURE_NEW_DOC_DETAILS_EXPORT:1</t>
  </si>
  <si>
    <t>Highly sensitive analysis in capillary electrophoresis using large-volume sample stacking with an electroosmotic flow pump combined with field-amplified sample injection</t>
  </si>
  <si>
    <t>Kitagawa, F., Wakagi, S., Takegawa, Y., Nukatsuka, I.</t>
  </si>
  <si>
    <t>jony</t>
  </si>
  <si>
    <t>https://www-1scopus-1com-1unwr6wwj0033.hps.bj.uj.edu.pl/record/display.uri?eid=2-s2.0-85115665380&amp;origin=resultslist&amp;sort=plf-f&amp;src=s&amp;nlo=&amp;nlr=&amp;nls=&amp;sid=a1191c17c68a5d41d97a9b5d77c8da1c&amp;sot=a&amp;sdt=a&amp;cluster=scosubtype%2c%22ar%22%2ct&amp;sl=26&amp;s=TITLE-ABS-KEY%28portable+CE%29&amp;relpos=21&amp;citeCnt=0&amp;searchTerm=&amp;featureToggles=FEATURE_NEW_DOC_DETAILS_EXPORT:1</t>
  </si>
  <si>
    <t>Development of CE-C4d method for determination tropane alkaloids</t>
  </si>
  <si>
    <t>Gołąb, M., Przybyłowska, M., Kubáň, P., Itterheimová, P., Woźniakiewicz, M.</t>
  </si>
  <si>
    <t>alkaloidy tropanowe</t>
  </si>
  <si>
    <t>https://www-1scopus-1com-1unwr6wwj0033.hps.bj.uj.edu.pl/record/display.uri?eid=2-s2.0-85087823666&amp;origin=resultslist&amp;sort=plf-f&amp;src=s&amp;nlo=&amp;nlr=&amp;nls=&amp;sid=a1191c17c68a5d41d97a9b5d77c8da1c&amp;sot=a&amp;sdt=a&amp;cluster=scosubtype%2c%22ar%22%2ct&amp;sl=26&amp;s=TITLE-ABS-KEY%28portable+CE%29&amp;relpos=49&amp;citeCnt=4&amp;searchTerm=&amp;featureToggles=FEATURE_NEW_DOC_DETAILS_EXPORT:1</t>
  </si>
  <si>
    <t>Detection of fuel-oxidizer explosives utilizing portable capillary electrophoresis with wipe-based sampling</t>
  </si>
  <si>
    <t>Krauss, S.T., Forbes, T.P., Lawrence, J.A., Gillen, G., Verkouteren, J.R.</t>
  </si>
  <si>
    <t>substancje aktywne farmakologicznie</t>
  </si>
  <si>
    <t>https://www-1scopus-1com-1unwr6wwj0033.hps.bj.uj.edu.pl/record/display.uri?eid=2-s2.0-85077309206&amp;origin=resultslist&amp;sort=plf-f&amp;src=s&amp;nlo=&amp;nlr=&amp;nls=&amp;sid=a1191c17c68a5d41d97a9b5d77c8da1c&amp;sot=a&amp;sdt=a&amp;cluster=scosubtype%2c%22ar%22%2ct&amp;sl=26&amp;s=TITLE-ABS-KEY%28portable+CE%29&amp;relpos=63&amp;citeCnt=12&amp;searchTerm=&amp;featureToggles=FEATURE_NEW_DOC_DETAILS_EXPORT:1</t>
  </si>
  <si>
    <t>Use of a newly-developed portable capillary electrophoresis analyser to detect drugs of abuse in oral fluid: A case study</t>
  </si>
  <si>
    <t>Saar-Reismaa, P., Brilla, C.-A., Leiman, K., (...), Kulp, M., Mazina-Šinkar, J.</t>
  </si>
  <si>
    <t>https://www-1scopus-1com-1unwr6wwj0033.hps.bj.uj.edu.pl/record/display.uri?eid=2-s2.0-85078721294&amp;origin=resultslist&amp;sort=plf-f&amp;src=s&amp;nlo=&amp;nlr=&amp;nls=&amp;sid=a1191c17c68a5d41d97a9b5d77c8da1c&amp;sot=a&amp;sdt=a&amp;cluster=scosubtype%2c%22ar%22%2ct&amp;sl=26&amp;s=TITLE-ABS-KEY%28portable+CE%29&amp;relpos=68&amp;citeCnt=8&amp;searchTerm=&amp;featureToggles=FEATURE_NEW_DOC_DETAILS_EXPORT:1</t>
  </si>
  <si>
    <t>Emerging techniques for the detection of pyrotechnic residues from seized postal packages containing fireworks</t>
  </si>
  <si>
    <t>Forensic Science International</t>
  </si>
  <si>
    <r>
      <t>Bezemer, K.D.B.</t>
    </r>
    <r>
      <rPr>
        <sz val="10"/>
        <color rgb="FF323232"/>
        <rFont val="Arial"/>
        <family val="2"/>
        <charset val="238"/>
      </rPr>
      <t>, Forbes, T.P., Hulsbergen, A.W.C., (...), Gillen, G., van Asten, A.C.</t>
    </r>
  </si>
  <si>
    <t>pochodne amfetaminy</t>
  </si>
  <si>
    <t>https://www-1scopus-1com-1unwr6wwj0033.hps.bj.uj.edu.pl/record/display.uri?eid=2-s2.0-85060109967&amp;origin=resultslist&amp;sort=plf-f&amp;src=s&amp;nlo=&amp;nlr=&amp;nls=&amp;sid=a1191c17c68a5d41d97a9b5d77c8da1c&amp;sot=a&amp;sdt=a&amp;cluster=scosubtype%2c%22ar%22%2ct&amp;sl=26&amp;s=TITLE-ABS-KEY%28portable+CE%29&amp;relpos=83&amp;citeCnt=11&amp;searchTerm=&amp;featureToggles=FEATURE_NEW_DOC_DETAILS_EXPORT:1</t>
  </si>
  <si>
    <t>Rapid and sensitive capillary electrophoresis method for the analysis of Ecstasy in an oral fluid</t>
  </si>
  <si>
    <t>Saar-Reismaa, P., Tretjakova, A., Mazina-Šinkar, J., (...), Kaljurand, M., Kulp, M.</t>
  </si>
  <si>
    <t>narkotyki</t>
  </si>
  <si>
    <t>https://www-1scopus-1com-1unwr6wwj0033.hps.bj.uj.edu.pl/record/display.uri?eid=2-s2.0-85047372072&amp;origin=resultslist&amp;sort=plf-f&amp;src=s&amp;nlo=&amp;nlr=&amp;nls=&amp;sid=a1191c17c68a5d41d97a9b5d77c8da1c&amp;sot=a&amp;sdt=a&amp;cluster=scosubtype%2c%22ar%22%2ct&amp;sl=26&amp;s=TITLE-ABS-KEY%28portable+CE%29&amp;relpos=100&amp;citeCnt=28&amp;searchTerm=&amp;featureToggles=FEATURE_NEW_DOC_DETAILS_EXPORT:1</t>
  </si>
  <si>
    <t>In Situ Determination of Illegal Drugs in Oral Fluid by Portable Capillary Electrophoresis with Deep UV Excited Fluorescence Detection</t>
  </si>
  <si>
    <t>Saar-Reismaa, P., Erme, E., Vaher, M., (...), Kaljurand, M., Mazina-Šinkar, J.</t>
  </si>
  <si>
    <t>https://www-1scopus-1com-1unwr6wwj0033.hps.bj.uj.edu.pl/record/display.uri?eid=2-s2.0-85021838419&amp;origin=resultslist&amp;sort=plf-f&amp;src=s&amp;nlo=&amp;nlr=&amp;nls=&amp;sid=a1191c17c68a5d41d97a9b5d77c8da1c&amp;sot=a&amp;sdt=a&amp;cluster=scosubtype%2c%22ar%22%2ct&amp;sl=26&amp;s=TITLE-ABS-KEY%28portable+CE%29&amp;relpos=107&amp;citeCnt=9&amp;searchTerm=&amp;featureToggles=FEATURE_NEW_DOC_DETAILS_EXPORT:1</t>
  </si>
  <si>
    <t>Simultaneous determination of γ-hydroxybutyric acid, ibotenic acid and psilocybin in saliva samples by capillary electrophoresis coupled with a contactless conductivity detector</t>
  </si>
  <si>
    <t>Saar-Reismaa, P., Vaher, M., Kaljurand, M., Kulp, M., Mazina-Šinkar, J.</t>
  </si>
  <si>
    <t>https://www-1scopus-1com-1unwr6wwj0033.hps.bj.uj.edu.pl/record/display.uri?eid=2-s2.0-84982151894&amp;origin=resultslist&amp;sort=plf-f&amp;src=s&amp;nlo=&amp;nlr=&amp;nls=&amp;sid=a1191c17c68a5d41d97a9b5d77c8da1c&amp;sot=a&amp;sdt=a&amp;cluster=scosubtype%2c%22ar%22%2ct&amp;sl=26&amp;s=TITLE-ABS-KEY%28portable+CE%29&amp;relpos=117&amp;citeCnt=11&amp;searchTerm=&amp;featureToggles=FEATURE_NEW_DOC_DETAILS_EXPORT:1</t>
  </si>
  <si>
    <t>https://www-1scopus-1com-1unwr6wwj0033.hps.bj.uj.edu.pl/record/display.uri?eid=2-s2.0-84987642369&amp;origin=resultslist&amp;sort=plf-f&amp;src=s&amp;nlo=&amp;nlr=&amp;nls=&amp;sid=a1191c17c68a5d41d97a9b5d77c8da1c&amp;sot=a&amp;sdt=a&amp;cluster=scosubtype%2c%22ar%22%2ct&amp;sl=26&amp;s=TITLE-ABS-KEY%28portable+CE%29&amp;relpos=118&amp;citeCnt=20&amp;searchTerm=&amp;featureToggles=FEATURE_NEW_DOC_DETAILS_EXPORT:1</t>
  </si>
  <si>
    <t xml:space="preserve">	Thermostatted dual-channel portable capillary electrophoresis instrument</t>
  </si>
  <si>
    <t>Koenka, I.J., Küng, N., Kubáň, P., (...), Müller, B., Hauser, P.C.</t>
  </si>
  <si>
    <t>https://www-1scopus-1com-1unwr6wwj0033.hps.bj.uj.edu.pl/record/display.uri?eid=2-s2.0-84977523886&amp;origin=resultslist&amp;sort=plf-f&amp;src=s&amp;nlo=&amp;nlr=&amp;nls=&amp;sid=a1191c17c68a5d41d97a9b5d77c8da1c&amp;sot=a&amp;sdt=a&amp;cluster=scosubtype%2c%22ar%22%2ct&amp;sl=26&amp;s=TITLE-ABS-KEY%28portable+CE%29&amp;relpos=121&amp;citeCnt=18&amp;searchTerm=&amp;featureToggles=FEATURE_NEW_DOC_DETAILS_EXPORT:1</t>
  </si>
  <si>
    <t xml:space="preserve">pierwiastki </t>
  </si>
  <si>
    <t>Simultaneous determination of rare earth elements in ore and anti-corrosion coating samples using a portable capillary electrophoresis instrument with contactless conductivity detection</t>
  </si>
  <si>
    <t>Nguyen, T.A.H., Nguyen, V.R., Le, D.D., (...), Hauser, P.C., Mai, T.D.</t>
  </si>
  <si>
    <t xml:space="preserve">	Journal of Chromatography A</t>
  </si>
  <si>
    <t>https://www-1scopus-1com-1unwr6wwj0033.hps.bj.uj.edu.pl/record/display.uri?eid=2-s2.0-84958279307&amp;origin=resultslist&amp;sort=plf-f&amp;src=s&amp;nlo=&amp;nlr=&amp;nls=&amp;sid=a1191c17c68a5d41d97a9b5d77c8da1c&amp;sot=a&amp;sdt=a&amp;cluster=scosubtype%2c%22ar%22%2ct&amp;sl=26&amp;s=TITLE-ABS-KEY%28portable+CE%29&amp;relpos=127&amp;citeCnt=12&amp;searchTerm=&amp;featureToggles=FEATURE_NEW_DOC_DETAILS_EXPORT:1</t>
  </si>
  <si>
    <t>Portable, Battery Operated Capillary Electrophoresis with Optical Isomer Resolution Integrated with Ionization Source for Mass Spectrometry</t>
  </si>
  <si>
    <t>Moini, M., Rollman, C.M.</t>
  </si>
  <si>
    <t>Journal of the American Society for Mass Spectrometry</t>
  </si>
  <si>
    <t xml:space="preserve">składniki śliny </t>
  </si>
  <si>
    <t>https://www-1scopus-1com-1unwr6wwj0033.hps.bj.uj.edu.pl/record/display.uri?eid=2-s2.0-84940992495&amp;origin=resultslist&amp;sort=plf-f&amp;src=s&amp;nlo=&amp;nlr=&amp;nls=&amp;sid=a1191c17c68a5d41d97a9b5d77c8da1c&amp;sot=a&amp;sdt=a&amp;cluster=scosubtype%2c%22ar%22%2ct&amp;sl=26&amp;s=TITLE-ABS-KEY%28portable+CE%29&amp;relpos=134&amp;citeCnt=19&amp;searchTerm=&amp;featureToggles=FEATURE_NEW_DOC_DETAILS_EXPORT:1</t>
  </si>
  <si>
    <t>A rapid capillary electrophoresis method with LED-induced native fluorescence detection for the analysis of cannabinoids in oral fluid</t>
  </si>
  <si>
    <t>Mazina, J., Spiljova, A., Vaher, M., Kaljurand, M., Kulp, M.</t>
  </si>
  <si>
    <t xml:space="preserve">związki siarkoorganiczne </t>
  </si>
  <si>
    <t>https://www-1scopus-1com-1unwr6wwj0033.hps.bj.uj.edu.pl/record/display.uri?eid=2-s2.0-84929519118&amp;origin=resultslist&amp;sort=plf-f&amp;src=s&amp;nlo=&amp;nlr=&amp;nls=&amp;sid=a1191c17c68a5d41d97a9b5d77c8da1c&amp;sot=a&amp;sdt=a&amp;cluster=scosubtype%2c%22ar%22%2ct&amp;sl=26&amp;s=TITLE-ABS-KEY%28portable+CE%29&amp;relpos=142&amp;citeCnt=7&amp;searchTerm=&amp;featureToggles=FEATURE_NEW_DOC_DETAILS_EXPORT:1</t>
  </si>
  <si>
    <t>Development of a capillary electrophoresis method with direct UV detection for the analysis of thiodiglycol and its oxidation products</t>
  </si>
  <si>
    <t>Jõul, P., Lees, H., Vaher, M., (...), Kaljurand, M., Kuhtinskaja, M.</t>
  </si>
  <si>
    <t>https://www-1scopus-1com-1unwr6wwj0033.hps.bj.uj.edu.pl/record/display.uri?eid=2-s2.0-84942035535&amp;origin=resultslist&amp;sort=plf-f&amp;src=s&amp;nlo=&amp;nlr=&amp;nls=&amp;sid=a1191c17c68a5d41d97a9b5d77c8da1c&amp;sot=a&amp;sdt=a&amp;cluster=scosubtype%2c%22ar%22%2ct&amp;sl=26&amp;s=TITLE-ABS-KEY%28portable+CE%29&amp;relpos=146&amp;citeCnt=24&amp;searchTerm=&amp;featureToggles=FEATURE_NEW_DOC_DETAILS_EXPORT:1</t>
  </si>
  <si>
    <t>Screening determination of four amphetamine-type drugs in street-grade illegal tablets and urine samples by portable capillary electrophoresis with contactless conductivity detection</t>
  </si>
  <si>
    <t>Nguyen, T.A.H., Pham, T.N.M., Ta, T.T., (...), Hauser, P.C., Mai, T.D.</t>
  </si>
  <si>
    <t>Science and Justice</t>
  </si>
  <si>
    <t>https://www-1scopus-1com-1unwr6wwj0033.hps.bj.uj.edu.pl/record/display.uri?eid=2-s2.0-84916202438&amp;origin=resultslist&amp;sort=plf-f&amp;src=s&amp;nlo=&amp;nlr=&amp;nls=&amp;sid=a1191c17c68a5d41d97a9b5d77c8da1c&amp;sot=a&amp;sdt=a&amp;cluster=scosubtype%2c%22ar%22%2ct&amp;sl=26&amp;s=TITLE-ABS-KEY%28portable+CE%29&amp;relpos=149&amp;citeCnt=35&amp;searchTerm=&amp;featureToggles=FEATURE_NEW_DOC_DETAILS_EXPORT:1</t>
  </si>
  <si>
    <t>Concurrent determination of anions and cations in consumer fireworks with a portable dual-capillary electrophoresis system</t>
  </si>
  <si>
    <t>Sáiz, J., Duc, M.T., Koenka, I.J., (...), Hauser, P.C., García-Ruiz, C.</t>
  </si>
  <si>
    <t>https://www-1scopus-1com-1unwr6wwj0033.hps.bj.uj.edu.pl/record/display.uri?eid=2-s2.0-84906779842&amp;origin=resultslist&amp;sort=plf-f&amp;src=s&amp;nlo=&amp;nlr=&amp;nls=&amp;sid=a1191c17c68a5d41d97a9b5d77c8da1c&amp;sot=a&amp;sdt=a&amp;cluster=scosubtype%2c%22ar%22%2ct&amp;sl=26&amp;s=TITLE-ABS-KEY%28portable+CE%29&amp;relpos=154&amp;citeCnt=48&amp;searchTerm=&amp;featureToggles=FEATURE_NEW_DOC_DETAILS_EXPORT:1</t>
  </si>
  <si>
    <t>Simple semi-automated portable capillary electrophoresis instrument with contactless conductivity detection for the determination of β-agonists in pharmaceutical and pig-feed samples</t>
  </si>
  <si>
    <t>Nguyen, T.A.H., Pham, T.N.M., Doan, T.T., (...), Hauser, P.C., Mai, T.D.</t>
  </si>
  <si>
    <t>https://www-1scopus-1com-1unwr6wwj0033.hps.bj.uj.edu.pl/record/display.uri?eid=2-s2.0-84904696689&amp;origin=resultslist&amp;sort=plf-f&amp;src=s&amp;nlo=&amp;nlr=&amp;nls=&amp;sid=a1191c17c68a5d41d97a9b5d77c8da1c&amp;sot=a&amp;sdt=a&amp;cluster=scosubtype%2c%22ar%22%2ct&amp;sl=26&amp;s=TITLE-ABS-KEY%28portable+CE%29&amp;relpos=156&amp;citeCnt=17&amp;searchTerm=&amp;featureToggles=FEATURE_NEW_DOC_DETAILS_EXPORT:1</t>
  </si>
  <si>
    <t xml:space="preserve">kwasy nukleinowe </t>
  </si>
  <si>
    <t>Fast on-site diagnosis of influenza A virus by Palm PCR and portable capillary electrophoresis</t>
  </si>
  <si>
    <t>Lim, S., Nan, H., Lee, M.-J., Kang, S.H.</t>
  </si>
  <si>
    <t>https://www-1scopus-1com-1unwr6wwj0033.hps.bj.uj.edu.pl/record/display.uri?eid=2-s2.0-84880702521&amp;origin=resultslist&amp;sort=plf-f&amp;src=s&amp;nlo=&amp;nlr=&amp;nls=&amp;sid=a1191c17c68a5d41d97a9b5d77c8da1c&amp;sot=a&amp;sdt=a&amp;cluster=scosubtype%2c%22ar%22%2ct&amp;sl=26&amp;s=TITLE-ABS-KEY%28portable+CE%29&amp;relpos=177&amp;citeCnt=30&amp;searchTerm=&amp;featureToggles=FEATURE_NEW_DOC_DETAILS_EXPORT:1</t>
  </si>
  <si>
    <t>pochodne etanoloaminy</t>
  </si>
  <si>
    <t>Determination of nitrogen mustard degradation products in water samples using a portable capillary electrophoresis instrument</t>
  </si>
  <si>
    <t>Sáiz, J., Mai, T.D., Hauser, P.C., García-Ruiz, C.</t>
  </si>
  <si>
    <t>https://www-1scopus-1com-1unwr6wwj0033.hps.bj.uj.edu.pl/record/display.uri?eid=2-s2.0-84879566860&amp;origin=resultslist&amp;sort=plf-f&amp;src=s&amp;nlo=&amp;nlr=&amp;nls=&amp;sid=a1191c17c68a5d41d97a9b5d77c8da1c&amp;sot=a&amp;sdt=a&amp;cluster=scosubtype%2c%22ar%22%2ct&amp;sl=26&amp;s=TITLE-ABS-KEY%28portable+CE%29&amp;relpos=181&amp;citeCnt=23&amp;searchTerm=&amp;featureToggles=FEATURE_NEW_DOC_DETAILS_EXPORT:1</t>
  </si>
  <si>
    <t>Sediment porewater extraction and analysis combining filter tube samplers and capillary electrophoresis</t>
  </si>
  <si>
    <t>Environmental Sciences: Processes and Impacts</t>
  </si>
  <si>
    <t>Torres, N.T., Hauser, P.C., Furrer, G., Brandl, H., Müller, B.</t>
  </si>
  <si>
    <t>https://www-1scopus-1com-1unwr6wwj0033.hps.bj.uj.edu.pl/record/display.uri?eid=2-s2.0-84866016991&amp;origin=resultslist&amp;sort=plf-f&amp;src=s&amp;st1=portable+capillary+electrophoresis+CE+instrument&amp;nlo=&amp;nlr=&amp;nls=&amp;sid=92c742b0b89d1c06213495d8fd9bba46&amp;sot=b&amp;sdt=cl&amp;cluster=scosubtype%2c%22ar%22%2ct&amp;sl=63&amp;s=TITLE-ABS-KEY%28portable+capillary+electrophoresis+CE+instrument%29&amp;relpos=21&amp;citeCnt=16&amp;searchTerm=&amp;featureToggles=FEATURE_NEW_DOC_DETAILS_EXPORT:1</t>
  </si>
  <si>
    <t>Electrowetting on dielectric actuation of droplets with capillary electrophoretic zones for MALDI mass spectrometric analysis</t>
  </si>
  <si>
    <t>Gorbatsova, J., Borissova, M., Kaljurand, M.</t>
  </si>
  <si>
    <t xml:space="preserve">związki organiczne </t>
  </si>
  <si>
    <t>https://www-1scopus-1com-1unwr6wwj0033.hps.bj.uj.edu.pl/record/display.uri?eid=2-s2.0-79954426070&amp;origin=resultslist&amp;sort=plf-f&amp;src=s&amp;st1=portable+capillary+electrophoresis+CE+instrument&amp;nlo=&amp;nlr=&amp;nls=&amp;sid=92c742b0b89d1c06213495d8fd9bba46&amp;sot=b&amp;sdt=cl&amp;cluster=scosubtype%2c%22ar%22%2ct&amp;sl=63&amp;s=TITLE-ABS-KEY%28portable+capillary+electrophoresis+CE+instrument%29&amp;relpos=26&amp;citeCnt=38&amp;searchTerm=&amp;featureToggles=FEATURE_NEW_DOC_DETAILS_EXPORT:1</t>
  </si>
  <si>
    <t>In situ determination of nerve agents in various matrices by portable capillary electropherograph with contactless conductivity detection</t>
  </si>
  <si>
    <t>Kubáň, P., Seiman, A., Makarõtševa, N., Vaher, M., Kaljurand, M.</t>
  </si>
  <si>
    <t>średnia moc [kW]</t>
  </si>
  <si>
    <t>standby</t>
  </si>
  <si>
    <t>tryb pracy</t>
  </si>
  <si>
    <t>CE portable</t>
  </si>
  <si>
    <t>CE-DAD</t>
  </si>
  <si>
    <t>Drughunter</t>
  </si>
  <si>
    <t>LC-MS</t>
  </si>
  <si>
    <t>LC-DAD</t>
  </si>
  <si>
    <t>Tryb pracy [kW]</t>
  </si>
  <si>
    <t>Energia na 1 separację [Wh]</t>
  </si>
  <si>
    <t>Energia na 1 separację [Wh] / liczba analitów</t>
  </si>
  <si>
    <t>portable CE</t>
  </si>
  <si>
    <t>RSD średniej energii</t>
  </si>
  <si>
    <t>SD średniej energii</t>
  </si>
  <si>
    <t>Moc robocza [kW]</t>
  </si>
  <si>
    <t>Średnia liczba anaitów</t>
  </si>
  <si>
    <t>Średni czas separacji [min]</t>
  </si>
  <si>
    <t>Średnia energia na 1 separację [Wh]</t>
  </si>
  <si>
    <t>Średnia energia / liczba analitów</t>
  </si>
  <si>
    <t>Średnia energia / średnia liczba analitów</t>
  </si>
  <si>
    <t>Mediana czas separacji [min]</t>
  </si>
  <si>
    <t>Mediana liczba anaitów</t>
  </si>
  <si>
    <t>Mediana energia na 1 separację [Wh]</t>
  </si>
  <si>
    <t>Mediana energia / liczba analitów</t>
  </si>
  <si>
    <t>Mediana energia / mediana liczba analitów</t>
  </si>
  <si>
    <t>Czas sep / liczba analitów</t>
  </si>
  <si>
    <t>standby / normal</t>
  </si>
  <si>
    <t>US EIA</t>
  </si>
  <si>
    <t>kg CO2</t>
  </si>
  <si>
    <t>https://elektrowoz.pl/porady/krajowa-emisja-co2-dla-energii-elektrycznej-i-cieplnej-wskazniki-kobize-za-rok-2019-najnowsze-istniejace/</t>
  </si>
  <si>
    <t>https://www.eia.gov/tools/faqs/faq.php?id=74&amp;t=11</t>
  </si>
  <si>
    <t>przelicznik</t>
  </si>
  <si>
    <t>1 kWh to 0.85 pounds</t>
  </si>
  <si>
    <t>US 2020</t>
  </si>
  <si>
    <t>Polska 2019</t>
  </si>
  <si>
    <t>1 kWh</t>
  </si>
  <si>
    <t>Departament Energii US?</t>
  </si>
  <si>
    <t>https://elektrowoz.pl/porady/ile-co2-jest-ze-spalenia-litra-benzyny-czyli-kto-jezdzi-spalinowka-ten-jezdzi-rownolegle-elektrykiem/</t>
  </si>
  <si>
    <t>1 L benzyny</t>
  </si>
  <si>
    <t>2.35 kg CO2</t>
  </si>
  <si>
    <t>model: 7 L / 100 km</t>
  </si>
  <si>
    <t>L benzyny</t>
  </si>
  <si>
    <t>km na benzynie</t>
  </si>
  <si>
    <t>auto spalinowe</t>
  </si>
  <si>
    <t>elektryk</t>
  </si>
  <si>
    <t>kg CO2 / 100 km</t>
  </si>
  <si>
    <t>Polska</t>
  </si>
  <si>
    <t>US</t>
  </si>
  <si>
    <t>założenia</t>
  </si>
  <si>
    <t>spalanie 7 L / 100 km; 20 kWh / 100 km</t>
  </si>
  <si>
    <t>2 000 kWh / 1 rok i 1 gospodarstwo domowe</t>
  </si>
  <si>
    <t>Ile to km na benzynę</t>
  </si>
  <si>
    <t>średnia prędkość auta to 50 km/h</t>
  </si>
  <si>
    <t>kg CO2 auta / 1 h jazdy</t>
  </si>
  <si>
    <t>kg CO2 sprzętu / 1 h pracy</t>
  </si>
  <si>
    <t>kg CO2 domu / 1 h</t>
  </si>
  <si>
    <t>CO 2 względem domu</t>
  </si>
  <si>
    <t>dom / auto</t>
  </si>
  <si>
    <t>ile min jazdy autem w ciągu doby aby dom = auto</t>
  </si>
  <si>
    <t>1.64 m2 panelu w Polsce daje 230 kWh na rok</t>
  </si>
  <si>
    <t>https://ekobudowanie.pl/trendy/technologia/2611-ogniwa-fotwoltaiczne.-jak-dzialaja-i-ile-energii-dostarczaja</t>
  </si>
  <si>
    <t>kWh na 1 h z 1 panelu 1.64 m2</t>
  </si>
  <si>
    <t>kWh średnia energia na 1 h pracy sprzętu</t>
  </si>
  <si>
    <t>ile paneli (1.64 m2) aby zero-emission</t>
  </si>
  <si>
    <t>moc 1 panelu szczytowa to 0.25 kWp</t>
  </si>
  <si>
    <t>ile paneli</t>
  </si>
  <si>
    <t>ile m2</t>
  </si>
  <si>
    <t>koszt panelu 1 000 PLN / 1 sztukę</t>
  </si>
  <si>
    <t>cały koszt to 180 000 PLN ! To 10% kosztów MS !</t>
  </si>
  <si>
    <t>https://ourworldindata.org/grapher/carbon-intensity-electricity?time=2020</t>
  </si>
  <si>
    <t>https://ourworldindata.org/grapher/carbon-intensity-electricity?tab=chart</t>
  </si>
  <si>
    <t>Świat 2021</t>
  </si>
  <si>
    <t>Our world in data</t>
  </si>
  <si>
    <t>g CO2 (World) na 1 separację</t>
  </si>
  <si>
    <t>Technique</t>
  </si>
  <si>
    <t>Average separation time</t>
  </si>
  <si>
    <t>Average number of analytes</t>
  </si>
  <si>
    <t>Normalized energy consumption</t>
  </si>
  <si>
    <t>SD of enegy consumption</t>
  </si>
  <si>
    <t>Average energy consumption per separation</t>
  </si>
  <si>
    <t>Sum</t>
  </si>
  <si>
    <t>CO2 emission in respect to petrol car</t>
  </si>
  <si>
    <t>Wiatr</t>
  </si>
  <si>
    <t>https://www.renewablesfirst.co.uk/windpower/windpower-learning-centre/how-much-energy-could-i-generate-from-a-wind-turbine/</t>
  </si>
  <si>
    <t>6 m/s średnia</t>
  </si>
  <si>
    <t>turbina</t>
  </si>
  <si>
    <t>Maximum Power Output</t>
  </si>
  <si>
    <t>Example Turbine</t>
  </si>
  <si>
    <t>Annual Energy Capture (MWh) for the Annual Average Wind speeds:</t>
  </si>
  <si>
    <t>100 kW</t>
  </si>
  <si>
    <t>Norvento nED-100</t>
  </si>
  <si>
    <t>800 kW</t>
  </si>
  <si>
    <t>Enercon E53</t>
  </si>
  <si>
    <t>1,521</t>
  </si>
  <si>
    <t>1,841</t>
  </si>
  <si>
    <t>2,160</t>
  </si>
  <si>
    <t>2,469</t>
  </si>
  <si>
    <t>2,764</t>
  </si>
  <si>
    <t>n/a</t>
  </si>
  <si>
    <t>1 MW</t>
  </si>
  <si>
    <t>EWT DW61</t>
  </si>
  <si>
    <t>1,832</t>
  </si>
  <si>
    <t>2,221</t>
  </si>
  <si>
    <t>2,609</t>
  </si>
  <si>
    <t>2,986</t>
  </si>
  <si>
    <t>3,345</t>
  </si>
  <si>
    <r>
      <t>3 MW</t>
    </r>
    <r>
      <rPr>
        <vertAlign val="superscript"/>
        <sz val="11"/>
        <color theme="1"/>
        <rFont val="Calibri"/>
        <family val="2"/>
        <charset val="238"/>
        <scheme val="minor"/>
      </rPr>
      <t>2</t>
    </r>
  </si>
  <si>
    <t>Enercon E82</t>
  </si>
  <si>
    <t>3,788</t>
  </si>
  <si>
    <t>4,698</t>
  </si>
  <si>
    <t>5,647</t>
  </si>
  <si>
    <t>6,611</t>
  </si>
  <si>
    <t>7,570</t>
  </si>
  <si>
    <t>8,507</t>
  </si>
  <si>
    <t>3.5 MW</t>
  </si>
  <si>
    <t>Enercon E126 EP3</t>
  </si>
  <si>
    <t>7,388</t>
  </si>
  <si>
    <t>8,816</t>
  </si>
  <si>
    <t>10,214</t>
  </si>
  <si>
    <t>11,554</t>
  </si>
  <si>
    <t>12,815</t>
  </si>
  <si>
    <t>13,986</t>
  </si>
  <si>
    <t>https://globenergia.pl/od-2022-male-wiatraki-o-wysokosci-do-15-metrow-nie-wymagaja-zezwolenia/</t>
  </si>
  <si>
    <t>6 m wirnik</t>
  </si>
  <si>
    <t>15 m cała</t>
  </si>
  <si>
    <t>5 m/s średnia</t>
  </si>
  <si>
    <t>9 000 kWh rocznie</t>
  </si>
  <si>
    <t>1.03 kWh / godzinę</t>
  </si>
  <si>
    <t>sprzęt / 15 turbina 5 m/s</t>
  </si>
  <si>
    <t>na wiatr 5 m/s  modelu</t>
  </si>
  <si>
    <t>35 m turbina 5 m/s</t>
  </si>
  <si>
    <t>Corresponding area of solar panels [m2]</t>
  </si>
  <si>
    <t>Roczny ślad węglowy</t>
  </si>
  <si>
    <t>Ekiwalent powierzchni paneli</t>
  </si>
  <si>
    <t>CO2 emission per 1 separation [g]</t>
  </si>
  <si>
    <t>CO2 emission per 1 year of constant work [kg]</t>
  </si>
  <si>
    <t>CO2 emission in respect to small household</t>
  </si>
  <si>
    <t>Percentage of average energy production – 15 m high turbine</t>
  </si>
  <si>
    <t>Percentage of average energy production – 35 m high turbine</t>
  </si>
  <si>
    <t>rok</t>
  </si>
  <si>
    <t>168 m3</t>
  </si>
  <si>
    <t>mld</t>
  </si>
  <si>
    <t>ton</t>
  </si>
  <si>
    <t>ludzi</t>
  </si>
  <si>
    <t>kg / człowieka na rok</t>
  </si>
  <si>
    <t>kg CO2 ma 1 m3</t>
  </si>
  <si>
    <t>mL</t>
  </si>
  <si>
    <t>na dzień</t>
  </si>
  <si>
    <t>ml na rok</t>
  </si>
  <si>
    <t>CO2 emission in respect to human (breathing)</t>
  </si>
  <si>
    <t xml:space="preserve">sprzęt   /human breathing </t>
  </si>
  <si>
    <t xml:space="preserve">człowiek na godzinę wydycha </t>
  </si>
  <si>
    <t>gęstość w 20 st to 1.98 kg/m3</t>
  </si>
  <si>
    <t>kg na dzień</t>
  </si>
  <si>
    <t>gramów</t>
  </si>
  <si>
    <t>świat</t>
  </si>
  <si>
    <t>Szwecja</t>
  </si>
  <si>
    <t>Francja</t>
  </si>
  <si>
    <t>Szwecji 12 g, we Francji 58 g, w Kanadzie 119 g, a w Stanach Zjednoczonych 357 g; a w innych krajach wyższa – w Chinach 541 g, w Indiach 626 g, a w Polsce 728 g</t>
  </si>
  <si>
    <t>Kanada</t>
  </si>
  <si>
    <t>USA</t>
  </si>
  <si>
    <t>Chiny</t>
  </si>
  <si>
    <t>Indie</t>
  </si>
  <si>
    <t>Analytical laboratory</t>
  </si>
  <si>
    <t>Small household</t>
  </si>
  <si>
    <t>Petrol car</t>
  </si>
  <si>
    <t xml:space="preserve">Electric car </t>
  </si>
  <si>
    <t>do suplemetu</t>
  </si>
  <si>
    <t xml:space="preserve">kWh na 1 dobę pracy sprzętu </t>
  </si>
  <si>
    <t>Human respiration</t>
  </si>
  <si>
    <t>zużycie auta elektrycznego</t>
  </si>
  <si>
    <t>17.5 kWh / 100 km</t>
  </si>
  <si>
    <t xml:space="preserve">auto spalinowe 7 L / 100 km, </t>
  </si>
  <si>
    <t>kg / 100 km</t>
  </si>
  <si>
    <t>Electric car Sweden</t>
  </si>
  <si>
    <t>Electric car France</t>
  </si>
  <si>
    <t>Electric car Canada</t>
  </si>
  <si>
    <t>Electric car U.S.</t>
  </si>
  <si>
    <t>Electric car China</t>
  </si>
  <si>
    <t>Electric car India</t>
  </si>
  <si>
    <t>Electric car Poland</t>
  </si>
  <si>
    <t>50 km/h</t>
  </si>
  <si>
    <t>chromony</t>
  </si>
  <si>
    <t>https://www-1scopus-1com-1unwr6w1s0e63.hps.bj.uj.edu.pl/record/display.uri?eid=2-s2.0-84961671411&amp;origin=resultslist&amp;sort=plf-f&amp;src=s&amp;st1=Separation+of+aroma+components+in+Xihu+Longjing+tea+using+simultaneous+distillation+extraction+with+comprehensive+two-dimensional+gas+chromatography-time-of-flight+mass+spectrometry&amp;sid=acf2cbbd84a57d3edfecead5afe19935&amp;sot=b&amp;sdt=b&amp;sl=196&amp;s=TITLE-ABS-KEY%28Separation+of+aroma+components+in+Xihu+Longjing+tea+using+simultaneous+distillation+extraction+with+comprehensive+two-dimensional+gas+chromatography-time-of-flight+mass+spectrometry%29&amp;relpos=0&amp;citeCnt=51&amp;searchTerm=</t>
  </si>
  <si>
    <t>emisja CO2 względem auta spalinowego (tryb pracy / jazdy)</t>
  </si>
  <si>
    <t>CO2 względem elektryka (średnia)</t>
  </si>
  <si>
    <t>elektryk na 1 h:</t>
  </si>
  <si>
    <t>kg CO2 na godzinę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</si>
</sst>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00"/>
    <numFmt numFmtId="167" formatCode="0.0%"/>
  </numFmts>
  <fonts count="17" x14ac:knownFonts="1">
    <font>
      <sz val="11"/>
      <color theme="1"/>
      <name val="Calibri"/>
      <family val="2"/>
      <charset val="238"/>
      <scheme val="minor"/>
    </font>
    <font>
      <sz val="10"/>
      <color rgb="FF2E2E2E"/>
      <name val="Arial"/>
      <family val="2"/>
      <charset val="238"/>
    </font>
    <font>
      <u/>
      <sz val="11"/>
      <color theme="10"/>
      <name val="Calibri"/>
      <family val="2"/>
      <charset val="238"/>
      <scheme val="minor"/>
    </font>
    <font>
      <sz val="10"/>
      <color rgb="FF323232"/>
      <name val="Arial"/>
      <family val="2"/>
      <charset val="238"/>
    </font>
    <font>
      <sz val="11"/>
      <color theme="1"/>
      <name val="Calibri"/>
      <family val="2"/>
      <charset val="238"/>
      <scheme val="minor"/>
    </font>
    <font>
      <sz val="11"/>
      <name val="Calibri"/>
      <family val="2"/>
      <charset val="238"/>
      <scheme val="minor"/>
    </font>
    <font>
      <sz val="10"/>
      <color rgb="FF1C1D1E"/>
      <name val="Calibri"/>
      <family val="2"/>
      <charset val="238"/>
      <scheme val="minor"/>
    </font>
    <font>
      <b/>
      <sz val="11"/>
      <color theme="1"/>
      <name val="Calibri"/>
      <family val="2"/>
      <charset val="238"/>
      <scheme val="minor"/>
    </font>
    <font>
      <sz val="12"/>
      <color theme="1"/>
      <name val="Calibri"/>
      <family val="2"/>
      <charset val="238"/>
      <scheme val="minor"/>
    </font>
    <font>
      <sz val="14"/>
      <color theme="1"/>
      <name val="Calibri"/>
      <family val="2"/>
      <charset val="238"/>
      <scheme val="minor"/>
    </font>
    <font>
      <b/>
      <sz val="12"/>
      <color theme="1"/>
      <name val="Calibri"/>
      <family val="2"/>
      <charset val="238"/>
      <scheme val="minor"/>
    </font>
    <font>
      <b/>
      <sz val="16"/>
      <color theme="1"/>
      <name val="Calibri"/>
      <family val="2"/>
      <charset val="238"/>
      <scheme val="minor"/>
    </font>
    <font>
      <sz val="18"/>
      <color theme="1"/>
      <name val="Calibri"/>
      <family val="2"/>
      <charset val="238"/>
      <scheme val="minor"/>
    </font>
    <font>
      <vertAlign val="superscript"/>
      <sz val="11"/>
      <color theme="1"/>
      <name val="Calibri"/>
      <family val="2"/>
      <charset val="238"/>
      <scheme val="minor"/>
    </font>
    <font>
      <b/>
      <sz val="10"/>
      <color rgb="FF000000"/>
      <name val="Calibri"/>
      <family val="2"/>
      <charset val="238"/>
      <scheme val="minor"/>
    </font>
    <font>
      <sz val="10"/>
      <color rgb="FF000000"/>
      <name val="Calibri"/>
      <family val="2"/>
      <charset val="238"/>
      <scheme val="minor"/>
    </font>
    <font>
      <sz val="11"/>
      <color rgb="FFFF0000"/>
      <name val="Calibri"/>
      <family val="2"/>
      <charset val="238"/>
      <scheme val="minor"/>
    </font>
  </fonts>
  <fills count="13">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4"/>
      </patternFill>
    </fill>
    <fill>
      <patternFill patternType="solid">
        <fgColor rgb="FFFFFF00"/>
        <bgColor indexed="64"/>
      </patternFill>
    </fill>
    <fill>
      <patternFill patternType="solid">
        <fgColor theme="5"/>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3" tint="0.79998168889431442"/>
        <bgColor indexed="64"/>
      </patternFill>
    </fill>
  </fills>
  <borders count="6">
    <border>
      <left/>
      <right/>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s>
  <cellStyleXfs count="4">
    <xf numFmtId="0" fontId="0" fillId="0" borderId="0"/>
    <xf numFmtId="0" fontId="2" fillId="0" borderId="0" applyNumberFormat="0" applyFill="0" applyBorder="0" applyAlignment="0" applyProtection="0"/>
    <xf numFmtId="0" fontId="4" fillId="4" borderId="0" applyNumberFormat="0" applyBorder="0" applyAlignment="0" applyProtection="0"/>
    <xf numFmtId="0" fontId="4" fillId="5" borderId="0" applyNumberFormat="0" applyBorder="0" applyAlignment="0" applyProtection="0"/>
  </cellStyleXfs>
  <cellXfs count="88">
    <xf numFmtId="0" fontId="0" fillId="0" borderId="0" xfId="0"/>
    <xf numFmtId="0" fontId="0" fillId="0" borderId="0" xfId="0"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0" fillId="3" borderId="0" xfId="0" applyFill="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0" fillId="7" borderId="0" xfId="0" applyFill="1" applyAlignment="1">
      <alignment horizontal="center" vertical="center" wrapText="1"/>
    </xf>
    <xf numFmtId="164" fontId="0" fillId="0" borderId="0" xfId="0" applyNumberFormat="1" applyAlignment="1">
      <alignment horizontal="center" vertical="center" wrapText="1"/>
    </xf>
    <xf numFmtId="0" fontId="9" fillId="0" borderId="0" xfId="0" applyFont="1" applyAlignment="1">
      <alignment horizontal="center" vertical="center" wrapText="1"/>
    </xf>
    <xf numFmtId="164"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6" borderId="0" xfId="0" applyFont="1" applyFill="1" applyAlignment="1">
      <alignment horizontal="center" vertical="center" wrapText="1"/>
    </xf>
    <xf numFmtId="0" fontId="11" fillId="0" borderId="0" xfId="0" applyFont="1" applyAlignment="1">
      <alignment horizontal="center" vertical="center" wrapText="1"/>
    </xf>
    <xf numFmtId="2" fontId="7"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8" fillId="0" borderId="0" xfId="0" applyFont="1" applyAlignment="1">
      <alignment horizontal="left" vertical="center" wrapText="1"/>
    </xf>
    <xf numFmtId="164" fontId="8" fillId="0" borderId="0" xfId="0" applyNumberFormat="1" applyFont="1" applyAlignment="1">
      <alignment horizontal="left" vertical="center" wrapText="1"/>
    </xf>
    <xf numFmtId="165" fontId="8" fillId="0" borderId="0" xfId="0" applyNumberFormat="1" applyFont="1" applyAlignment="1">
      <alignment horizontal="left" vertical="center" wrapText="1"/>
    </xf>
    <xf numFmtId="165" fontId="0" fillId="0" borderId="0" xfId="0" applyNumberFormat="1" applyAlignment="1">
      <alignment horizontal="center" vertical="center" wrapText="1"/>
    </xf>
    <xf numFmtId="0" fontId="10" fillId="0" borderId="0" xfId="0" applyFont="1" applyAlignment="1">
      <alignment horizontal="left" vertical="center" wrapText="1"/>
    </xf>
    <xf numFmtId="164" fontId="12" fillId="7" borderId="0" xfId="0" applyNumberFormat="1" applyFont="1" applyFill="1" applyAlignment="1">
      <alignment horizontal="center" vertical="center" wrapText="1"/>
    </xf>
    <xf numFmtId="0" fontId="9" fillId="7" borderId="0" xfId="0" applyFont="1" applyFill="1" applyAlignment="1">
      <alignment horizontal="center" vertical="center" wrapText="1"/>
    </xf>
    <xf numFmtId="164" fontId="9" fillId="7" borderId="0" xfId="0" applyNumberFormat="1" applyFont="1" applyFill="1" applyAlignment="1">
      <alignment horizontal="center" vertical="center" wrapText="1"/>
    </xf>
    <xf numFmtId="2" fontId="0" fillId="0" borderId="0" xfId="0" applyNumberFormat="1"/>
    <xf numFmtId="0" fontId="0" fillId="0" borderId="0" xfId="0" applyFont="1"/>
    <xf numFmtId="2" fontId="0" fillId="0" borderId="0" xfId="0" applyNumberFormat="1" applyFont="1"/>
    <xf numFmtId="0" fontId="0" fillId="0" borderId="0" xfId="0" applyAlignment="1">
      <alignment wrapText="1"/>
    </xf>
    <xf numFmtId="0" fontId="0" fillId="0" borderId="0" xfId="0" applyFont="1" applyAlignment="1">
      <alignment wrapText="1"/>
    </xf>
    <xf numFmtId="1" fontId="0" fillId="0" borderId="0" xfId="0" applyNumberFormat="1" applyFont="1"/>
    <xf numFmtId="10" fontId="0" fillId="0" borderId="0" xfId="0" applyNumberFormat="1"/>
    <xf numFmtId="166" fontId="0" fillId="0" borderId="0" xfId="0" applyNumberFormat="1"/>
    <xf numFmtId="165" fontId="0" fillId="0" borderId="0" xfId="0" applyNumberFormat="1"/>
    <xf numFmtId="0" fontId="2" fillId="0" borderId="0" xfId="1"/>
    <xf numFmtId="0" fontId="0" fillId="7" borderId="0" xfId="0" applyFill="1"/>
    <xf numFmtId="165" fontId="0" fillId="7" borderId="0" xfId="0" applyNumberFormat="1" applyFill="1"/>
    <xf numFmtId="167" fontId="0" fillId="0" borderId="0" xfId="0" applyNumberFormat="1"/>
    <xf numFmtId="165" fontId="0" fillId="0" borderId="0" xfId="0" applyNumberFormat="1" applyFont="1"/>
    <xf numFmtId="167" fontId="0" fillId="0" borderId="0" xfId="0" applyNumberFormat="1" applyFont="1"/>
    <xf numFmtId="0" fontId="0" fillId="0" borderId="0" xfId="0" applyAlignment="1">
      <alignment vertical="center" wrapText="1"/>
    </xf>
    <xf numFmtId="0" fontId="0" fillId="7" borderId="0" xfId="0" applyFill="1" applyAlignment="1">
      <alignment vertical="center" wrapText="1"/>
    </xf>
    <xf numFmtId="0" fontId="0" fillId="0" borderId="0" xfId="0" applyFill="1"/>
    <xf numFmtId="0" fontId="0" fillId="0" borderId="0" xfId="0" applyFill="1" applyAlignment="1">
      <alignment vertical="center" wrapText="1"/>
    </xf>
    <xf numFmtId="0" fontId="14" fillId="0" borderId="5" xfId="0" applyFont="1" applyBorder="1" applyAlignment="1">
      <alignment vertical="center"/>
    </xf>
    <xf numFmtId="0" fontId="14" fillId="0" borderId="4" xfId="0" applyFont="1" applyBorder="1" applyAlignment="1">
      <alignment vertical="center" wrapText="1"/>
    </xf>
    <xf numFmtId="0" fontId="14" fillId="0" borderId="4" xfId="0" applyFont="1" applyBorder="1" applyAlignment="1">
      <alignment vertical="center"/>
    </xf>
    <xf numFmtId="0" fontId="15" fillId="0" borderId="5" xfId="0" applyFont="1" applyBorder="1" applyAlignment="1">
      <alignment vertical="center"/>
    </xf>
    <xf numFmtId="0" fontId="15" fillId="0" borderId="4" xfId="0" applyFont="1" applyBorder="1" applyAlignment="1">
      <alignment vertical="center" wrapText="1"/>
    </xf>
    <xf numFmtId="10" fontId="15" fillId="0" borderId="4" xfId="0" applyNumberFormat="1" applyFont="1" applyBorder="1" applyAlignment="1">
      <alignment vertical="center"/>
    </xf>
    <xf numFmtId="0" fontId="15" fillId="0" borderId="4" xfId="0" applyFont="1" applyBorder="1" applyAlignment="1">
      <alignment vertical="center"/>
    </xf>
    <xf numFmtId="0" fontId="15" fillId="0" borderId="1" xfId="0" applyFont="1" applyBorder="1" applyAlignment="1">
      <alignment vertical="center"/>
    </xf>
    <xf numFmtId="0" fontId="15" fillId="0" borderId="0" xfId="0" applyFont="1" applyAlignment="1">
      <alignment vertical="center" wrapText="1"/>
    </xf>
    <xf numFmtId="3" fontId="15" fillId="0" borderId="0" xfId="0" applyNumberFormat="1" applyFont="1" applyAlignment="1">
      <alignment vertical="center" wrapText="1"/>
    </xf>
    <xf numFmtId="10" fontId="15" fillId="0" borderId="0" xfId="0" applyNumberFormat="1" applyFont="1" applyAlignment="1">
      <alignment vertical="center"/>
    </xf>
    <xf numFmtId="0" fontId="15" fillId="0" borderId="0" xfId="0" applyFont="1" applyAlignment="1">
      <alignment vertical="center"/>
    </xf>
    <xf numFmtId="0" fontId="15" fillId="0" borderId="2" xfId="0" applyFont="1" applyBorder="1" applyAlignment="1">
      <alignment vertical="center"/>
    </xf>
    <xf numFmtId="0" fontId="15" fillId="0" borderId="3" xfId="0" applyFont="1" applyBorder="1" applyAlignment="1">
      <alignment vertical="center" wrapText="1"/>
    </xf>
    <xf numFmtId="10" fontId="15" fillId="0" borderId="3" xfId="0" applyNumberFormat="1" applyFont="1" applyBorder="1" applyAlignment="1">
      <alignment vertical="center"/>
    </xf>
    <xf numFmtId="0" fontId="15" fillId="0" borderId="3" xfId="0" applyFont="1" applyBorder="1" applyAlignment="1">
      <alignment vertical="center"/>
    </xf>
    <xf numFmtId="167" fontId="15" fillId="0" borderId="4" xfId="0" applyNumberFormat="1" applyFont="1" applyBorder="1" applyAlignment="1">
      <alignment vertical="center" wrapText="1"/>
    </xf>
    <xf numFmtId="167" fontId="15" fillId="0" borderId="0" xfId="0" applyNumberFormat="1" applyFont="1" applyAlignment="1">
      <alignment vertical="center" wrapText="1"/>
    </xf>
    <xf numFmtId="167" fontId="15" fillId="0" borderId="3" xfId="0" applyNumberFormat="1" applyFont="1" applyBorder="1" applyAlignment="1">
      <alignment vertical="center" wrapText="1"/>
    </xf>
    <xf numFmtId="0" fontId="2" fillId="0" borderId="0" xfId="1" applyAlignment="1">
      <alignment horizontal="center" vertical="center"/>
    </xf>
    <xf numFmtId="0" fontId="1" fillId="0" borderId="0" xfId="0" applyFont="1" applyAlignment="1">
      <alignment horizontal="center" vertical="center" wrapText="1"/>
    </xf>
    <xf numFmtId="0" fontId="5" fillId="0" borderId="0" xfId="0" applyFont="1" applyAlignment="1">
      <alignment horizontal="center" vertical="center" wrapText="1"/>
    </xf>
    <xf numFmtId="0" fontId="1" fillId="0" borderId="0" xfId="0" applyFont="1" applyAlignment="1">
      <alignment vertical="center"/>
    </xf>
    <xf numFmtId="0" fontId="16" fillId="0" borderId="0" xfId="0" applyFont="1" applyAlignment="1">
      <alignment horizontal="center" vertical="center" wrapText="1"/>
    </xf>
    <xf numFmtId="0" fontId="6" fillId="0" borderId="0" xfId="0" applyFont="1" applyAlignment="1">
      <alignment horizontal="center" vertical="center" wrapText="1"/>
    </xf>
    <xf numFmtId="0" fontId="5" fillId="0" borderId="0" xfId="1" applyFont="1" applyAlignment="1">
      <alignment horizontal="center" vertical="center"/>
    </xf>
    <xf numFmtId="0" fontId="16" fillId="0" borderId="0" xfId="0" applyFont="1" applyAlignment="1">
      <alignment horizontal="center" vertical="center"/>
    </xf>
    <xf numFmtId="0" fontId="5" fillId="0" borderId="0" xfId="1" applyFont="1" applyAlignment="1">
      <alignment horizontal="center" vertical="center" wrapText="1"/>
    </xf>
    <xf numFmtId="0" fontId="1"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164" fontId="0" fillId="7" borderId="0" xfId="0" applyNumberFormat="1" applyFill="1" applyAlignment="1">
      <alignment horizontal="center" vertical="center" wrapText="1"/>
    </xf>
    <xf numFmtId="0" fontId="11" fillId="7" borderId="0" xfId="2" applyFont="1" applyFill="1" applyAlignment="1">
      <alignment vertical="center" wrapText="1"/>
    </xf>
    <xf numFmtId="0" fontId="11" fillId="8" borderId="0" xfId="3" applyFont="1" applyFill="1" applyAlignment="1">
      <alignment vertical="center" wrapText="1"/>
    </xf>
    <xf numFmtId="0" fontId="11" fillId="9" borderId="0" xfId="2" applyFont="1" applyFill="1" applyAlignment="1">
      <alignment vertical="center" wrapText="1"/>
    </xf>
    <xf numFmtId="0" fontId="11" fillId="10" borderId="0" xfId="3" applyFont="1" applyFill="1" applyAlignment="1">
      <alignment vertical="center" wrapText="1"/>
    </xf>
    <xf numFmtId="0" fontId="11" fillId="11" borderId="0" xfId="0" applyFont="1" applyFill="1" applyAlignment="1">
      <alignment vertical="center" wrapText="1"/>
    </xf>
    <xf numFmtId="0" fontId="11" fillId="12" borderId="0" xfId="3" applyFont="1" applyFill="1" applyAlignment="1">
      <alignment vertical="center" wrapText="1"/>
    </xf>
    <xf numFmtId="0" fontId="7" fillId="0" borderId="0" xfId="0" applyFont="1" applyAlignment="1">
      <alignment wrapText="1"/>
    </xf>
    <xf numFmtId="165" fontId="7" fillId="0" borderId="0" xfId="0" applyNumberFormat="1" applyFont="1"/>
    <xf numFmtId="1" fontId="7" fillId="0" borderId="0" xfId="0" applyNumberFormat="1" applyFont="1"/>
    <xf numFmtId="167" fontId="7" fillId="0" borderId="0" xfId="0" applyNumberFormat="1" applyFont="1"/>
    <xf numFmtId="0" fontId="7" fillId="0" borderId="0" xfId="0" applyFont="1"/>
    <xf numFmtId="0" fontId="7" fillId="0" borderId="0" xfId="0" applyFont="1" applyAlignment="1">
      <alignment horizontal="center" vertical="center" wrapText="1"/>
    </xf>
  </cellXfs>
  <cellStyles count="4">
    <cellStyle name="20% — akcent 3" xfId="2" builtinId="38"/>
    <cellStyle name="40% — akcent 3" xfId="3" builtinId="39"/>
    <cellStyle name="Hiperłącze" xfId="1" builtinId="8"/>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Średnie!$O$4:$O$9</c:f>
              <c:strCache>
                <c:ptCount val="6"/>
                <c:pt idx="0">
                  <c:v>HPLC</c:v>
                </c:pt>
                <c:pt idx="1">
                  <c:v>HPLC-MS</c:v>
                </c:pt>
                <c:pt idx="2">
                  <c:v>GC-MS</c:v>
                </c:pt>
                <c:pt idx="3">
                  <c:v>CE</c:v>
                </c:pt>
                <c:pt idx="4">
                  <c:v>CE-MS</c:v>
                </c:pt>
                <c:pt idx="5">
                  <c:v>portable CE</c:v>
                </c:pt>
              </c:strCache>
            </c:strRef>
          </c:cat>
          <c:val>
            <c:numRef>
              <c:f>Średnie!$S$4:$S$9</c:f>
              <c:numCache>
                <c:formatCode>0.0</c:formatCode>
                <c:ptCount val="6"/>
                <c:pt idx="0">
                  <c:v>97.941199999999967</c:v>
                </c:pt>
                <c:pt idx="1">
                  <c:v>591.51116559315778</c:v>
                </c:pt>
                <c:pt idx="2">
                  <c:v>284.06759126984133</c:v>
                </c:pt>
                <c:pt idx="3">
                  <c:v>63.356126495726492</c:v>
                </c:pt>
                <c:pt idx="4">
                  <c:v>474.56060000000014</c:v>
                </c:pt>
                <c:pt idx="5">
                  <c:v>5.6950000000000003</c:v>
                </c:pt>
              </c:numCache>
            </c:numRef>
          </c:val>
          <c:extLst>
            <c:ext xmlns:c16="http://schemas.microsoft.com/office/drawing/2014/chart" uri="{C3380CC4-5D6E-409C-BE32-E72D297353CC}">
              <c16:uniqueId val="{00000000-D1CA-442F-80B4-C0E4564AEEC8}"/>
            </c:ext>
          </c:extLst>
        </c:ser>
        <c:dLbls>
          <c:showLegendKey val="0"/>
          <c:showVal val="0"/>
          <c:showCatName val="0"/>
          <c:showSerName val="0"/>
          <c:showPercent val="0"/>
          <c:showBubbleSize val="0"/>
        </c:dLbls>
        <c:gapWidth val="219"/>
        <c:overlap val="-27"/>
        <c:axId val="900937759"/>
        <c:axId val="900939007"/>
      </c:barChart>
      <c:catAx>
        <c:axId val="90093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00939007"/>
        <c:crosses val="autoZero"/>
        <c:auto val="1"/>
        <c:lblAlgn val="ctr"/>
        <c:lblOffset val="100"/>
        <c:noMultiLvlLbl val="0"/>
      </c:catAx>
      <c:valAx>
        <c:axId val="9009390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009377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Średnie!$O$4:$O$9</c:f>
              <c:strCache>
                <c:ptCount val="6"/>
                <c:pt idx="0">
                  <c:v>HPLC</c:v>
                </c:pt>
                <c:pt idx="1">
                  <c:v>HPLC-MS</c:v>
                </c:pt>
                <c:pt idx="2">
                  <c:v>GC-MS</c:v>
                </c:pt>
                <c:pt idx="3">
                  <c:v>CE</c:v>
                </c:pt>
                <c:pt idx="4">
                  <c:v>CE-MS</c:v>
                </c:pt>
                <c:pt idx="5">
                  <c:v>portable CE</c:v>
                </c:pt>
              </c:strCache>
            </c:strRef>
          </c:cat>
          <c:val>
            <c:numRef>
              <c:f>Średnie!$T$4:$T$9</c:f>
              <c:numCache>
                <c:formatCode>0.0</c:formatCode>
                <c:ptCount val="6"/>
                <c:pt idx="0">
                  <c:v>23.297312301587297</c:v>
                </c:pt>
                <c:pt idx="1">
                  <c:v>71.463968921797118</c:v>
                </c:pt>
                <c:pt idx="2">
                  <c:v>47.091075288883111</c:v>
                </c:pt>
                <c:pt idx="3">
                  <c:v>16.629035531135532</c:v>
                </c:pt>
                <c:pt idx="4">
                  <c:v>144.214554248366</c:v>
                </c:pt>
                <c:pt idx="5">
                  <c:v>1.007862700416867</c:v>
                </c:pt>
              </c:numCache>
            </c:numRef>
          </c:val>
          <c:extLst>
            <c:ext xmlns:c16="http://schemas.microsoft.com/office/drawing/2014/chart" uri="{C3380CC4-5D6E-409C-BE32-E72D297353CC}">
              <c16:uniqueId val="{00000000-06D4-437B-BBE7-BFDC1B0C2081}"/>
            </c:ext>
          </c:extLst>
        </c:ser>
        <c:dLbls>
          <c:showLegendKey val="0"/>
          <c:showVal val="0"/>
          <c:showCatName val="0"/>
          <c:showSerName val="0"/>
          <c:showPercent val="0"/>
          <c:showBubbleSize val="0"/>
        </c:dLbls>
        <c:gapWidth val="219"/>
        <c:overlap val="-27"/>
        <c:axId val="774253823"/>
        <c:axId val="774238015"/>
      </c:barChart>
      <c:catAx>
        <c:axId val="7742538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774238015"/>
        <c:crosses val="autoZero"/>
        <c:auto val="1"/>
        <c:lblAlgn val="ctr"/>
        <c:lblOffset val="100"/>
        <c:noMultiLvlLbl val="0"/>
      </c:catAx>
      <c:valAx>
        <c:axId val="77423801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7742538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a:t>
            </a:r>
            <a:r>
              <a:rPr lang="pl-PL"/>
              <a:t>nergia na 1 sep</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Średnie!$O$4:$O$9</c:f>
              <c:strCache>
                <c:ptCount val="6"/>
                <c:pt idx="0">
                  <c:v>HPLC</c:v>
                </c:pt>
                <c:pt idx="1">
                  <c:v>HPLC-MS</c:v>
                </c:pt>
                <c:pt idx="2">
                  <c:v>GC-MS</c:v>
                </c:pt>
                <c:pt idx="3">
                  <c:v>CE</c:v>
                </c:pt>
                <c:pt idx="4">
                  <c:v>CE-MS</c:v>
                </c:pt>
                <c:pt idx="5">
                  <c:v>portable CE</c:v>
                </c:pt>
              </c:strCache>
            </c:strRef>
          </c:cat>
          <c:val>
            <c:numRef>
              <c:f>Średnie!$S$4:$S$9</c:f>
              <c:numCache>
                <c:formatCode>0.0</c:formatCode>
                <c:ptCount val="6"/>
                <c:pt idx="0">
                  <c:v>97.941199999999967</c:v>
                </c:pt>
                <c:pt idx="1">
                  <c:v>591.51116559315778</c:v>
                </c:pt>
                <c:pt idx="2">
                  <c:v>284.06759126984133</c:v>
                </c:pt>
                <c:pt idx="3">
                  <c:v>63.356126495726492</c:v>
                </c:pt>
                <c:pt idx="4">
                  <c:v>474.56060000000014</c:v>
                </c:pt>
                <c:pt idx="5">
                  <c:v>5.6950000000000003</c:v>
                </c:pt>
              </c:numCache>
            </c:numRef>
          </c:val>
          <c:extLst>
            <c:ext xmlns:c16="http://schemas.microsoft.com/office/drawing/2014/chart" uri="{C3380CC4-5D6E-409C-BE32-E72D297353CC}">
              <c16:uniqueId val="{00000000-93AF-427A-84AA-F1714B031C39}"/>
            </c:ext>
          </c:extLst>
        </c:ser>
        <c:dLbls>
          <c:showLegendKey val="0"/>
          <c:showVal val="0"/>
          <c:showCatName val="0"/>
          <c:showSerName val="0"/>
          <c:showPercent val="0"/>
          <c:showBubbleSize val="0"/>
        </c:dLbls>
        <c:gapWidth val="219"/>
        <c:overlap val="-27"/>
        <c:axId val="900937759"/>
        <c:axId val="900939007"/>
      </c:barChart>
      <c:catAx>
        <c:axId val="90093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00939007"/>
        <c:crosses val="autoZero"/>
        <c:auto val="1"/>
        <c:lblAlgn val="ctr"/>
        <c:lblOffset val="100"/>
        <c:noMultiLvlLbl val="0"/>
      </c:catAx>
      <c:valAx>
        <c:axId val="9009390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009377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Energia na</a:t>
            </a:r>
            <a:r>
              <a:rPr lang="pl-PL" baseline="0"/>
              <a:t> 1 sep 1 analitu</a:t>
            </a:r>
            <a:endParaRPr lang="pl-P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Średnie!$O$4:$O$9</c:f>
              <c:strCache>
                <c:ptCount val="6"/>
                <c:pt idx="0">
                  <c:v>HPLC</c:v>
                </c:pt>
                <c:pt idx="1">
                  <c:v>HPLC-MS</c:v>
                </c:pt>
                <c:pt idx="2">
                  <c:v>GC-MS</c:v>
                </c:pt>
                <c:pt idx="3">
                  <c:v>CE</c:v>
                </c:pt>
                <c:pt idx="4">
                  <c:v>CE-MS</c:v>
                </c:pt>
                <c:pt idx="5">
                  <c:v>portable CE</c:v>
                </c:pt>
              </c:strCache>
            </c:strRef>
          </c:cat>
          <c:val>
            <c:numRef>
              <c:f>Średnie!$T$4:$T$9</c:f>
              <c:numCache>
                <c:formatCode>0.0</c:formatCode>
                <c:ptCount val="6"/>
                <c:pt idx="0">
                  <c:v>23.297312301587297</c:v>
                </c:pt>
                <c:pt idx="1">
                  <c:v>71.463968921797118</c:v>
                </c:pt>
                <c:pt idx="2">
                  <c:v>47.091075288883111</c:v>
                </c:pt>
                <c:pt idx="3">
                  <c:v>16.629035531135532</c:v>
                </c:pt>
                <c:pt idx="4">
                  <c:v>144.214554248366</c:v>
                </c:pt>
                <c:pt idx="5">
                  <c:v>1.007862700416867</c:v>
                </c:pt>
              </c:numCache>
            </c:numRef>
          </c:val>
          <c:extLst>
            <c:ext xmlns:c16="http://schemas.microsoft.com/office/drawing/2014/chart" uri="{C3380CC4-5D6E-409C-BE32-E72D297353CC}">
              <c16:uniqueId val="{00000000-0540-41A1-9019-EC0E87D0E057}"/>
            </c:ext>
          </c:extLst>
        </c:ser>
        <c:dLbls>
          <c:showLegendKey val="0"/>
          <c:showVal val="0"/>
          <c:showCatName val="0"/>
          <c:showSerName val="0"/>
          <c:showPercent val="0"/>
          <c:showBubbleSize val="0"/>
        </c:dLbls>
        <c:gapWidth val="219"/>
        <c:overlap val="-27"/>
        <c:axId val="774253823"/>
        <c:axId val="774238015"/>
      </c:barChart>
      <c:catAx>
        <c:axId val="7742538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774238015"/>
        <c:crosses val="autoZero"/>
        <c:auto val="1"/>
        <c:lblAlgn val="ctr"/>
        <c:lblOffset val="100"/>
        <c:noMultiLvlLbl val="0"/>
      </c:catAx>
      <c:valAx>
        <c:axId val="77423801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7742538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xVal>
            <c:numRef>
              <c:f>Arkusz1!$F$48:$K$48</c:f>
              <c:numCache>
                <c:formatCode>General</c:formatCode>
                <c:ptCount val="6"/>
                <c:pt idx="0">
                  <c:v>5.5</c:v>
                </c:pt>
                <c:pt idx="1">
                  <c:v>6</c:v>
                </c:pt>
                <c:pt idx="2">
                  <c:v>6.5</c:v>
                </c:pt>
                <c:pt idx="3">
                  <c:v>7</c:v>
                </c:pt>
                <c:pt idx="4">
                  <c:v>7.5</c:v>
                </c:pt>
                <c:pt idx="5">
                  <c:v>8</c:v>
                </c:pt>
              </c:numCache>
            </c:numRef>
          </c:xVal>
          <c:yVal>
            <c:numRef>
              <c:f>Arkusz1!$F$49:$K$49</c:f>
              <c:numCache>
                <c:formatCode>General</c:formatCode>
                <c:ptCount val="6"/>
                <c:pt idx="0">
                  <c:v>220</c:v>
                </c:pt>
                <c:pt idx="1">
                  <c:v>264</c:v>
                </c:pt>
                <c:pt idx="2">
                  <c:v>306</c:v>
                </c:pt>
                <c:pt idx="3">
                  <c:v>346</c:v>
                </c:pt>
                <c:pt idx="4">
                  <c:v>382</c:v>
                </c:pt>
                <c:pt idx="5">
                  <c:v>413</c:v>
                </c:pt>
              </c:numCache>
            </c:numRef>
          </c:yVal>
          <c:smooth val="0"/>
          <c:extLst>
            <c:ext xmlns:c16="http://schemas.microsoft.com/office/drawing/2014/chart" uri="{C3380CC4-5D6E-409C-BE32-E72D297353CC}">
              <c16:uniqueId val="{00000000-4284-4786-A9EF-EB77A68E5A7E}"/>
            </c:ext>
          </c:extLst>
        </c:ser>
        <c:dLbls>
          <c:showLegendKey val="0"/>
          <c:showVal val="0"/>
          <c:showCatName val="0"/>
          <c:showSerName val="0"/>
          <c:showPercent val="0"/>
          <c:showBubbleSize val="0"/>
        </c:dLbls>
        <c:axId val="1844346800"/>
        <c:axId val="1844333488"/>
      </c:scatterChart>
      <c:valAx>
        <c:axId val="18443468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1844333488"/>
        <c:crosses val="autoZero"/>
        <c:crossBetween val="midCat"/>
      </c:valAx>
      <c:valAx>
        <c:axId val="1844333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184434680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Arkusz1!$S$36:$S$40</c:f>
              <c:strCache>
                <c:ptCount val="5"/>
                <c:pt idx="0">
                  <c:v>Analytical laboratory</c:v>
                </c:pt>
                <c:pt idx="1">
                  <c:v>Human respiration</c:v>
                </c:pt>
                <c:pt idx="2">
                  <c:v>Small household</c:v>
                </c:pt>
                <c:pt idx="3">
                  <c:v>Petrol car</c:v>
                </c:pt>
                <c:pt idx="4">
                  <c:v>Electric car </c:v>
                </c:pt>
              </c:strCache>
            </c:strRef>
          </c:cat>
          <c:val>
            <c:numRef>
              <c:f>Arkusz1!$T$36:$T$40</c:f>
              <c:numCache>
                <c:formatCode>General</c:formatCode>
                <c:ptCount val="5"/>
                <c:pt idx="0">
                  <c:v>48.260866925490433</c:v>
                </c:pt>
                <c:pt idx="1">
                  <c:v>0.93500000000000005</c:v>
                </c:pt>
                <c:pt idx="2">
                  <c:v>2.3287671232876712</c:v>
                </c:pt>
                <c:pt idx="3">
                  <c:v>216.72000000000003</c:v>
                </c:pt>
                <c:pt idx="4">
                  <c:v>89.25</c:v>
                </c:pt>
              </c:numCache>
            </c:numRef>
          </c:val>
          <c:extLst>
            <c:ext xmlns:c16="http://schemas.microsoft.com/office/drawing/2014/chart" uri="{C3380CC4-5D6E-409C-BE32-E72D297353CC}">
              <c16:uniqueId val="{00000000-A023-4ADF-BA7D-38E8E404E6EF}"/>
            </c:ext>
          </c:extLst>
        </c:ser>
        <c:dLbls>
          <c:showLegendKey val="0"/>
          <c:showVal val="0"/>
          <c:showCatName val="0"/>
          <c:showSerName val="0"/>
          <c:showPercent val="0"/>
          <c:showBubbleSize val="0"/>
        </c:dLbls>
        <c:gapWidth val="219"/>
        <c:overlap val="-27"/>
        <c:axId val="1217506063"/>
        <c:axId val="1217504815"/>
      </c:barChart>
      <c:catAx>
        <c:axId val="121750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pl-PL"/>
          </a:p>
        </c:txPr>
        <c:crossAx val="1217504815"/>
        <c:crosses val="autoZero"/>
        <c:auto val="1"/>
        <c:lblAlgn val="ctr"/>
        <c:lblOffset val="100"/>
        <c:noMultiLvlLbl val="0"/>
      </c:catAx>
      <c:valAx>
        <c:axId val="121750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pl-PL" sz="900"/>
                  <a:t>Carbon</a:t>
                </a:r>
                <a:r>
                  <a:rPr lang="pl-PL" sz="900" baseline="0"/>
                  <a:t> dioxide emission per 1 day (24 hours) [kg]</a:t>
                </a:r>
                <a:endParaRPr lang="pl-PL" sz="900"/>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l-PL"/>
          </a:p>
        </c:txPr>
        <c:crossAx val="121750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B05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2-E500-44F2-B48E-62E7294572EB}"/>
              </c:ext>
            </c:extLst>
          </c:dPt>
          <c:cat>
            <c:strRef>
              <c:f>Arkusz3!$E$12:$E$19</c:f>
              <c:strCache>
                <c:ptCount val="8"/>
                <c:pt idx="0">
                  <c:v>Petrol car</c:v>
                </c:pt>
                <c:pt idx="1">
                  <c:v>Electric car Sweden</c:v>
                </c:pt>
                <c:pt idx="2">
                  <c:v>Electric car France</c:v>
                </c:pt>
                <c:pt idx="3">
                  <c:v>Electric car Canada</c:v>
                </c:pt>
                <c:pt idx="4">
                  <c:v>Electric car U.S.</c:v>
                </c:pt>
                <c:pt idx="5">
                  <c:v>Electric car China</c:v>
                </c:pt>
                <c:pt idx="6">
                  <c:v>Electric car India</c:v>
                </c:pt>
                <c:pt idx="7">
                  <c:v>Electric car Poland</c:v>
                </c:pt>
              </c:strCache>
            </c:strRef>
          </c:cat>
          <c:val>
            <c:numRef>
              <c:f>Arkusz3!$F$12:$F$19</c:f>
              <c:numCache>
                <c:formatCode>General</c:formatCode>
                <c:ptCount val="8"/>
                <c:pt idx="0">
                  <c:v>16.45</c:v>
                </c:pt>
                <c:pt idx="1">
                  <c:v>0.21</c:v>
                </c:pt>
                <c:pt idx="2">
                  <c:v>1.0149999999999999</c:v>
                </c:pt>
                <c:pt idx="3">
                  <c:v>2.0825</c:v>
                </c:pt>
                <c:pt idx="4">
                  <c:v>6.2474999999999996</c:v>
                </c:pt>
                <c:pt idx="5">
                  <c:v>9.4674999999999994</c:v>
                </c:pt>
                <c:pt idx="6">
                  <c:v>10.955</c:v>
                </c:pt>
                <c:pt idx="7">
                  <c:v>12.74</c:v>
                </c:pt>
              </c:numCache>
            </c:numRef>
          </c:val>
          <c:extLst>
            <c:ext xmlns:c16="http://schemas.microsoft.com/office/drawing/2014/chart" uri="{C3380CC4-5D6E-409C-BE32-E72D297353CC}">
              <c16:uniqueId val="{00000000-E500-44F2-B48E-62E7294572EB}"/>
            </c:ext>
          </c:extLst>
        </c:ser>
        <c:dLbls>
          <c:showLegendKey val="0"/>
          <c:showVal val="0"/>
          <c:showCatName val="0"/>
          <c:showSerName val="0"/>
          <c:showPercent val="0"/>
          <c:showBubbleSize val="0"/>
        </c:dLbls>
        <c:gapWidth val="219"/>
        <c:overlap val="-27"/>
        <c:axId val="1512291808"/>
        <c:axId val="1512285152"/>
      </c:barChart>
      <c:catAx>
        <c:axId val="1512291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pl-PL"/>
          </a:p>
        </c:txPr>
        <c:crossAx val="1512285152"/>
        <c:crosses val="autoZero"/>
        <c:auto val="1"/>
        <c:lblAlgn val="ctr"/>
        <c:lblOffset val="100"/>
        <c:noMultiLvlLbl val="0"/>
      </c:catAx>
      <c:valAx>
        <c:axId val="1512285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pl-PL" b="1"/>
                  <a:t>Carbon</a:t>
                </a:r>
                <a:r>
                  <a:rPr lang="pl-PL" b="1" baseline="0"/>
                  <a:t> dioxide emission per 100 km [kg]</a:t>
                </a:r>
                <a:endParaRPr lang="pl-PL" b="1"/>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1512291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13</xdr:col>
      <xdr:colOff>587376</xdr:colOff>
      <xdr:row>9</xdr:row>
      <xdr:rowOff>210609</xdr:rowOff>
    </xdr:from>
    <xdr:to>
      <xdr:col>19</xdr:col>
      <xdr:colOff>433917</xdr:colOff>
      <xdr:row>25</xdr:row>
      <xdr:rowOff>84668</xdr:rowOff>
    </xdr:to>
    <xdr:graphicFrame macro="">
      <xdr:nvGraphicFramePr>
        <xdr:cNvPr id="2" name="Wykres 1">
          <a:extLst>
            <a:ext uri="{FF2B5EF4-FFF2-40B4-BE49-F238E27FC236}">
              <a16:creationId xmlns:a16="http://schemas.microsoft.com/office/drawing/2014/main" id="{CAE9776A-71FD-4F35-9BAA-2C9A02359F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640292</xdr:colOff>
      <xdr:row>9</xdr:row>
      <xdr:rowOff>242359</xdr:rowOff>
    </xdr:from>
    <xdr:to>
      <xdr:col>23</xdr:col>
      <xdr:colOff>920750</xdr:colOff>
      <xdr:row>25</xdr:row>
      <xdr:rowOff>222250</xdr:rowOff>
    </xdr:to>
    <xdr:graphicFrame macro="">
      <xdr:nvGraphicFramePr>
        <xdr:cNvPr id="3" name="Wykres 2">
          <a:extLst>
            <a:ext uri="{FF2B5EF4-FFF2-40B4-BE49-F238E27FC236}">
              <a16:creationId xmlns:a16="http://schemas.microsoft.com/office/drawing/2014/main" id="{6C012E3C-FF51-40D5-B677-88BD59CB31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462643</xdr:colOff>
      <xdr:row>18</xdr:row>
      <xdr:rowOff>145144</xdr:rowOff>
    </xdr:from>
    <xdr:to>
      <xdr:col>5</xdr:col>
      <xdr:colOff>235858</xdr:colOff>
      <xdr:row>31</xdr:row>
      <xdr:rowOff>145142</xdr:rowOff>
    </xdr:to>
    <xdr:graphicFrame macro="">
      <xdr:nvGraphicFramePr>
        <xdr:cNvPr id="2" name="Wykres 1">
          <a:extLst>
            <a:ext uri="{FF2B5EF4-FFF2-40B4-BE49-F238E27FC236}">
              <a16:creationId xmlns:a16="http://schemas.microsoft.com/office/drawing/2014/main" id="{E4DC609E-AA7B-4881-903A-5E4DCCEB7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397933</xdr:colOff>
      <xdr:row>18</xdr:row>
      <xdr:rowOff>131536</xdr:rowOff>
    </xdr:from>
    <xdr:to>
      <xdr:col>8</xdr:col>
      <xdr:colOff>734785</xdr:colOff>
      <xdr:row>32</xdr:row>
      <xdr:rowOff>18143</xdr:rowOff>
    </xdr:to>
    <xdr:graphicFrame macro="">
      <xdr:nvGraphicFramePr>
        <xdr:cNvPr id="3" name="Wykres 2">
          <a:extLst>
            <a:ext uri="{FF2B5EF4-FFF2-40B4-BE49-F238E27FC236}">
              <a16:creationId xmlns:a16="http://schemas.microsoft.com/office/drawing/2014/main" id="{6D88438F-3763-4CDF-A664-7889E0803A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283883</xdr:colOff>
      <xdr:row>49</xdr:row>
      <xdr:rowOff>223371</xdr:rowOff>
    </xdr:from>
    <xdr:to>
      <xdr:col>18</xdr:col>
      <xdr:colOff>649942</xdr:colOff>
      <xdr:row>62</xdr:row>
      <xdr:rowOff>747</xdr:rowOff>
    </xdr:to>
    <xdr:graphicFrame macro="">
      <xdr:nvGraphicFramePr>
        <xdr:cNvPr id="4" name="Wykres 3">
          <a:extLst>
            <a:ext uri="{FF2B5EF4-FFF2-40B4-BE49-F238E27FC236}">
              <a16:creationId xmlns:a16="http://schemas.microsoft.com/office/drawing/2014/main" id="{8170EB1E-F016-464C-BAC5-45DE3B1DD7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941294</xdr:colOff>
      <xdr:row>26</xdr:row>
      <xdr:rowOff>156882</xdr:rowOff>
    </xdr:from>
    <xdr:to>
      <xdr:col>17</xdr:col>
      <xdr:colOff>276411</xdr:colOff>
      <xdr:row>46</xdr:row>
      <xdr:rowOff>328705</xdr:rowOff>
    </xdr:to>
    <xdr:graphicFrame macro="">
      <xdr:nvGraphicFramePr>
        <xdr:cNvPr id="7" name="Wykres 6">
          <a:extLst>
            <a:ext uri="{FF2B5EF4-FFF2-40B4-BE49-F238E27FC236}">
              <a16:creationId xmlns:a16="http://schemas.microsoft.com/office/drawing/2014/main" id="{B9F36A0F-D2E7-4181-9CD9-F3B259D309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168274</xdr:colOff>
      <xdr:row>9</xdr:row>
      <xdr:rowOff>79374</xdr:rowOff>
    </xdr:from>
    <xdr:to>
      <xdr:col>17</xdr:col>
      <xdr:colOff>88899</xdr:colOff>
      <xdr:row>25</xdr:row>
      <xdr:rowOff>6349</xdr:rowOff>
    </xdr:to>
    <xdr:graphicFrame macro="">
      <xdr:nvGraphicFramePr>
        <xdr:cNvPr id="2" name="Wykres 1">
          <a:extLst>
            <a:ext uri="{FF2B5EF4-FFF2-40B4-BE49-F238E27FC236}">
              <a16:creationId xmlns:a16="http://schemas.microsoft.com/office/drawing/2014/main" id="{3183DCD2-553B-4143-A23C-DD30F612A8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1scopus-1com-1unwr6wwj0010.hps.bj.uj.edu.pl/record/display.uri?eid=2-s2.0-34249819949&amp;origin=resultslist&amp;sort=plf-f&amp;src=s&amp;st1=portable+CE&amp;nlo=&amp;nlr=&amp;nls=&amp;sid=bf833e2dd70b6bafce6b9c2dcb204331&amp;sot=b&amp;sdt=cl&amp;cluster=scosubtype%2c%22ar%22%2ct&amp;sl=18&amp;s=TITLE%28portable+CE%29&amp;relpos=7&amp;citeCnt=40&amp;searchTerm=&amp;featureToggles=FEATURE_NEW_DOC_DETAILS_EXPORT:1" TargetMode="External"/><Relationship Id="rId21" Type="http://schemas.openxmlformats.org/officeDocument/2006/relationships/hyperlink" Target="https://www-1scopus-1com-1unwr6wpf0b38.hps.bj.uj.edu.pl/record/display.uri?eid=2-s2.0-85087000676&amp;origin=resultslist&amp;sort=plf-f&amp;src=s&amp;st1=high+performance+liquid+chromatography+separation&amp;nlo=&amp;nlr=&amp;nls=&amp;sid=dbdff6e836313f5423975f1ab078efda&amp;sot=b&amp;sdt=cl&amp;cluster=scosubtype%2c%22ar%22%2ct&amp;sl=56&amp;s=TITLE%28high+performance+liquid+chromatography+separation%29&amp;relpos=57&amp;citeCnt=12&amp;searchTerm=&amp;featureToggles=FEATURE_NEW_DOC_DETAILS_EXPORT:1" TargetMode="External"/><Relationship Id="rId42" Type="http://schemas.openxmlformats.org/officeDocument/2006/relationships/hyperlink" Target="https://www-1scopus-1com-1unwr6wq00098.hps.bj.uj.edu.pl/record/display.uri?eid=2-s2.0-84904510031&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9&amp;citeCnt=8&amp;searchTerm=&amp;featureToggles=FEATURE_NEW_DOC_DETAILS_EXPORT:1" TargetMode="External"/><Relationship Id="rId63" Type="http://schemas.openxmlformats.org/officeDocument/2006/relationships/hyperlink" Target="https://www-1scopus-1com-1unwr6w0e0270.hps.bj.uj.edu.pl/record/display.uri?eid=2-s2.0-4544223529&amp;origin=resultslist&amp;sort=plf-f&amp;src=s&amp;st1=gas+chromatography+mass+spectrometry+separation&amp;nlo=&amp;nlr=&amp;nls=&amp;sid=e986f9cc72e69effc26b03d5e91d4a75&amp;sot=b&amp;sdt=cl&amp;cluster=scosubtype%2c%22ar%22%2ct&amp;sl=54&amp;s=TITLE%28gas+chromatography+mass+spectrometry+separation%29&amp;relpos=68&amp;citeCnt=4&amp;searchTerm=&amp;featureToggles=FEATURE_NEW_DOC_DETAILS_EXPORT:1" TargetMode="External"/><Relationship Id="rId84" Type="http://schemas.openxmlformats.org/officeDocument/2006/relationships/hyperlink" Target="https://www-1scopus-1com-1unwr6wag00a2.hps.bj.uj.edu.pl/record/display.uri?eid=2-s2.0-85116245818&amp;origin=resultslist&amp;sort=plf-f&amp;src=s&amp;st1=Capillary+Electrophoresis+separation&amp;nlo=&amp;nlr=&amp;nls=&amp;sid=47349398853b6a72f50e54db002d5175&amp;sot=b&amp;sdt=cl&amp;cluster=scosubtype%2c%22ar%22%2ct&amp;sl=43&amp;s=TITLE%28Capillary+Electrophoresis+separation%29&amp;relpos=38&amp;citeCnt=0&amp;searchTerm=&amp;featureToggles=FEATURE_NEW_DOC_DETAILS_EXPORT:1" TargetMode="External"/><Relationship Id="rId138" Type="http://schemas.openxmlformats.org/officeDocument/2006/relationships/hyperlink" Target="https://www-1scopus-1com-1unwr6wwj0033.hps.bj.uj.edu.pl/record/display.uri?eid=2-s2.0-84879566860&amp;origin=resultslist&amp;sort=plf-f&amp;src=s&amp;nlo=&amp;nlr=&amp;nls=&amp;sid=a1191c17c68a5d41d97a9b5d77c8da1c&amp;sot=a&amp;sdt=a&amp;cluster=scosubtype%2c%22ar%22%2ct&amp;sl=26&amp;s=TITLE-ABS-KEY%28portable+CE%29&amp;relpos=181&amp;citeCnt=23&amp;searchTerm=&amp;featureToggles=FEATURE_NEW_DOC_DETAILS_EXPORT:1" TargetMode="External"/><Relationship Id="rId107" Type="http://schemas.openxmlformats.org/officeDocument/2006/relationships/hyperlink" Target="https://www-1scopus-1com-1unwr6wag00d1.hps.bj.uj.edu.pl/record/display.uri?eid=2-s2.0-84881330499&amp;origin=resultslist&amp;sort=plf-f&amp;src=s&amp;st1=capillary+electrophoresis+mass+spectrometry+separation&amp;nlo=&amp;nlr=&amp;nls=&amp;sid=d2b1282f76626b984d0cb271280923a3&amp;sot=b&amp;sdt=cl&amp;cluster=scosubtype%2c%22ar%22%2ct&amp;sl=61&amp;s=TITLE%28capillary+electrophoresis+mass+spectrometry+separation%29&amp;relpos=26&amp;citeCnt=4&amp;searchTerm=&amp;featureToggles=FEATURE_NEW_DOC_DETAILS_EXPORT:1" TargetMode="External"/><Relationship Id="rId11" Type="http://schemas.openxmlformats.org/officeDocument/2006/relationships/hyperlink" Target="https://www-1scopus-1com-1unwr6wpf056d.hps.bj.uj.edu.pl/record/display.uri?eid=2-s2.0-85107026926&amp;origin=resultslist&amp;sort=plf-f&amp;src=s&amp;st1=high+performance+liquid+chromatography+separation&amp;nlo=&amp;nlr=&amp;nls=&amp;sid=3f68f295e45ad0c600645082f704bc52&amp;sot=b&amp;sdt=cl&amp;cluster=scosubtype%2c%22ar%22%2ct&amp;sl=56&amp;s=TITLE%28high+performance+liquid+chromatography+separation%29&amp;relpos=26&amp;citeCnt=0&amp;searchTerm=&amp;featureToggles=FEATURE_NEW_DOC_DETAILS_EXPORT:1" TargetMode="External"/><Relationship Id="rId32" Type="http://schemas.openxmlformats.org/officeDocument/2006/relationships/hyperlink" Target="https://www-1scopus-1com-1unwr6wq00088.hps.bj.uj.edu.pl/record/display.uri?eid=2-s2.0-85047844776&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0&amp;citeCnt=8&amp;searchTerm=&amp;featureToggles=FEATURE_NEW_DOC_DETAILS_EXPORT:1" TargetMode="External"/><Relationship Id="rId53" Type="http://schemas.openxmlformats.org/officeDocument/2006/relationships/hyperlink" Target="https://www-1scopus-1com-1unwr6w0e0033.hps.bj.uj.edu.pl/record/display.uri?eid=2-s2.0-84870337427&amp;origin=resultslist&amp;sort=plf-f&amp;src=s&amp;st1=separation+Gas+chromatography+mass+spectrometry&amp;nlo=&amp;nlr=&amp;nls=&amp;sid=863ffbfa00e78d8226d96e4a482d05f1&amp;sot=b&amp;sdt=cl&amp;cluster=scosubtype%2c%22ar%22%2ct&amp;sl=54&amp;s=TITLE%28separation+Gas+chromatography+mass+spectrometry%29&amp;relpos=31&amp;citeCnt=69&amp;searchTerm=&amp;featureToggles=FEATURE_NEW_DOC_DETAILS_EXPORT:1" TargetMode="External"/><Relationship Id="rId74" Type="http://schemas.openxmlformats.org/officeDocument/2006/relationships/hyperlink" Target="https://www-1scopus-1com-1unwr6wcy000a.hps.bj.uj.edu.pl/record/display.uri?eid=2-s2.0-85112425824&amp;origin=resultslist&amp;sort=plf-f&amp;src=s&amp;st1=capillary+electrophoresis+separation&amp;nlo=&amp;nlr=&amp;nls=&amp;sid=1676f7bf8a7172cf65fd62f42e367268&amp;sot=b&amp;sdt=cl&amp;cluster=scosubtype%2c%22ar%22%2ct&amp;sl=43&amp;s=TITLE%28capillary+electrophoresis+separation%29&amp;relpos=20&amp;citeCnt=1&amp;searchTerm=&amp;featureToggles=FEATURE_NEW_DOC_DETAILS_EXPORT:1" TargetMode="External"/><Relationship Id="rId128" Type="http://schemas.openxmlformats.org/officeDocument/2006/relationships/hyperlink" Target="https://www-1scopus-1com-1unwr6wwj0033.hps.bj.uj.edu.pl/record/display.uri?eid=2-s2.0-84987642369&amp;origin=resultslist&amp;sort=plf-f&amp;src=s&amp;nlo=&amp;nlr=&amp;nls=&amp;sid=a1191c17c68a5d41d97a9b5d77c8da1c&amp;sot=a&amp;sdt=a&amp;cluster=scosubtype%2c%22ar%22%2ct&amp;sl=26&amp;s=TITLE-ABS-KEY%28portable+CE%29&amp;relpos=118&amp;citeCnt=20&amp;searchTerm=&amp;featureToggles=FEATURE_NEW_DOC_DETAILS_EXPORT:1" TargetMode="External"/><Relationship Id="rId149" Type="http://schemas.openxmlformats.org/officeDocument/2006/relationships/hyperlink" Target="https://www-1scopus-1com-1unwr6wag00a2.hps.bj.uj.edu.pl/record/display.uri?eid=2-s2.0-84877692176&amp;origin=resultslist&amp;sort=plf-f&amp;src=s&amp;nlo=&amp;nlr=&amp;nls=&amp;sid=6315f12e0351cec651235c5f7db08387&amp;sot=a&amp;sdt=a&amp;cluster=scosubtype%2c%22ar%22%2ct&amp;sl=61&amp;s=TITLE%28Capillary+Electrophoresis+separation+mass+spectrometry%29&amp;relpos=24&amp;citeCnt=14&amp;searchTerm=&amp;featureToggles=FEATURE_NEW_DOC_DETAILS_EXPORT:1" TargetMode="External"/><Relationship Id="rId5" Type="http://schemas.openxmlformats.org/officeDocument/2006/relationships/hyperlink" Target="https://www-1scopus-1com-1unwr6wpf02a2.hps.bj.uj.edu.pl/record/display.uri?eid=2-s2.0-85122664078&amp;origin=resultslist&amp;sort=plf-f&amp;src=s&amp;st1=high+performance+liquid+chromatography+separation&amp;nlo=&amp;nlr=&amp;nls=&amp;sid=573653c19c9c45ebfa16535181358ef4&amp;sot=b&amp;sdt=cl&amp;cluster=scosubtype%2c%22ar%22%2ct&amp;sl=56&amp;s=TITLE%28high+performance+liquid+chromatography+separation%29&amp;relpos=9&amp;citeCnt=0&amp;searchTerm=&amp;featureToggles=FEATURE_NEW_DOC_DETAILS_EXPORT:1" TargetMode="External"/><Relationship Id="rId95" Type="http://schemas.openxmlformats.org/officeDocument/2006/relationships/hyperlink" Target="https://www-1scopus-1com-1unwr6wag00a2.hps.bj.uj.edu.pl/record/display.uri?eid=2-s2.0-85064991986&amp;origin=resultslist&amp;sort=plf-f&amp;src=s&amp;sid=6315f12e0351cec651235c5f7db08387&amp;sot=a&amp;sdt=a&amp;cluster=scosubtype%2c%22ar%22%2ct&amp;sl=61&amp;s=TITLE%28Capillary+Electrophoresis+separation+mass+spectrometry%29&amp;relpos=4&amp;citeCnt=5&amp;searchTerm=&amp;featureToggles=FEATURE_NEW_DOC_DETAILS_EXPORT:1" TargetMode="External"/><Relationship Id="rId22" Type="http://schemas.openxmlformats.org/officeDocument/2006/relationships/hyperlink" Target="https://www-1scopus-1com-1unwr6wpf0b38.hps.bj.uj.edu.pl/record/display.uri?eid=2-s2.0-85087772770&amp;origin=resultslist&amp;sort=plf-f&amp;src=s&amp;st1=high+performance+liquid+chromatography+separation&amp;nlo=&amp;nlr=&amp;nls=&amp;sid=dbdff6e836313f5423975f1ab078efda&amp;sot=b&amp;sdt=cl&amp;cluster=scosubtype%2c%22ar%22%2ct&amp;sl=56&amp;s=TITLE%28high+performance+liquid+chromatography+separation%29&amp;relpos=62&amp;citeCnt=0&amp;searchTerm=&amp;featureToggles=FEATURE_NEW_DOC_DETAILS_EXPORT:1" TargetMode="External"/><Relationship Id="rId27" Type="http://schemas.openxmlformats.org/officeDocument/2006/relationships/hyperlink" Target="https://www-1scopus-1com-1unwr6wag01d2.hps.bj.uj.edu.pl/record/display.uri?eid=2-s2.0-8512767193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amp;citeCnt=0&amp;searchTerm=&amp;featureToggles=FEATURE_NEW_DOC_DETAILS_EXPORT:1" TargetMode="External"/><Relationship Id="rId43" Type="http://schemas.openxmlformats.org/officeDocument/2006/relationships/hyperlink" Target="https://www-1scopus-1com-1unwr6wq00098.hps.bj.uj.edu.pl/record/display.uri?eid=2-s2.0-84877680535&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41&amp;citeCnt=1&amp;searchTerm=&amp;featureToggles=FEATURE_NEW_DOC_DETAILS_EXPORT:1" TargetMode="External"/><Relationship Id="rId48" Type="http://schemas.openxmlformats.org/officeDocument/2006/relationships/hyperlink" Target="https://www-1scopus-1com-1unwr6w0e0033.hps.bj.uj.edu.pl/record/display.uri?eid=2-s2.0-85034604893&amp;origin=resultslist&amp;sort=plf-f&amp;src=s&amp;st1=separation+Gas+chromatography+mass+spectrometry&amp;nlo=&amp;nlr=&amp;nls=&amp;sid=863ffbfa00e78d8226d96e4a482d05f1&amp;sot=b&amp;sdt=cl&amp;cluster=scosubtype%2c%22ar%22%2ct&amp;sl=54&amp;s=TITLE%28separation+Gas+chromatography+mass+spectrometry%29&amp;relpos=12&amp;citeCnt=38&amp;searchTerm=&amp;featureToggles=FEATURE_NEW_DOC_DETAILS_EXPORT:1" TargetMode="External"/><Relationship Id="rId64" Type="http://schemas.openxmlformats.org/officeDocument/2006/relationships/hyperlink" Target="https://www-1scopus-1com-1unwr6w0e0270.hps.bj.uj.edu.pl/record/display.uri?eid=2-s2.0-0037111891&amp;origin=resultslist&amp;sort=plf-f&amp;src=s&amp;st1=gas+chromatography+mass+spectrometry+separation&amp;nlo=&amp;nlr=&amp;nls=&amp;sid=e986f9cc72e69effc26b03d5e91d4a75&amp;sot=b&amp;sdt=cl&amp;cluster=scosubtype%2c%22ar%22%2ct&amp;sl=54&amp;s=TITLE%28gas+chromatography+mass+spectrometry+separation%29&amp;relpos=70&amp;citeCnt=18&amp;searchTerm=&amp;featureToggles=FEATURE_NEW_DOC_DETAILS_EXPORT:1" TargetMode="External"/><Relationship Id="rId69" Type="http://schemas.openxmlformats.org/officeDocument/2006/relationships/hyperlink" Target="https://www-1scopus-1com-1unwr6w0e0591.hps.bj.uj.edu.pl/record/display.uri?eid=2-s2.0-85122876966&amp;origin=resultslist&amp;sort=plf-f&amp;src=s&amp;st1=capillary+electrophoresis+separation&amp;nlo=&amp;nlr=&amp;nls=&amp;sid=500a370dfb32bc0ed41a2a296e41cec5&amp;sot=b&amp;sdt=cl&amp;cluster=scosubtype%2c%22ar%22%2ct&amp;sl=43&amp;s=TITLE%28capillary+electrophoresis+separation%29&amp;relpos=9&amp;citeCnt=0&amp;searchTerm=&amp;featureToggles=FEATURE_NEW_DOC_DETAILS_EXPORT:1" TargetMode="External"/><Relationship Id="rId113" Type="http://schemas.openxmlformats.org/officeDocument/2006/relationships/hyperlink" Target="https://www-1scopus-1com-1unwr6wag00d1.hps.bj.uj.edu.pl/record/display.uri?eid=2-s2.0-42649090169&amp;origin=resultslist&amp;sort=plf-f&amp;src=s&amp;st1=capillary+electrophoresis+mass+spectrometry+separation&amp;nlo=&amp;nlr=&amp;nls=&amp;sid=d2b1282f76626b984d0cb271280923a3&amp;sot=b&amp;sdt=cl&amp;cluster=scosubtype%2c%22ar%22%2ct&amp;sl=61&amp;s=TITLE%28capillary+electrophoresis+mass+spectrometry+separation%29&amp;relpos=37&amp;citeCnt=38&amp;searchTerm=&amp;featureToggles=FEATURE_NEW_DOC_DETAILS_EXPORT:1" TargetMode="External"/><Relationship Id="rId118" Type="http://schemas.openxmlformats.org/officeDocument/2006/relationships/hyperlink" Target="https://www-1scopus-1com-1unwr6wwj0033.hps.bj.uj.edu.pl/record/display.uri?eid=2-s2.0-85122130404&amp;origin=resultslist&amp;sort=plf-f&amp;src=s&amp;st1=home-made+CE&amp;nlo=&amp;nlr=&amp;nls=&amp;sid=2b02e14b0efcc7c3ea233010dc58ab28&amp;sot=b&amp;sdt=cl&amp;cluster=scosubtype%2c%22ar%22%2ct&amp;sl=27&amp;s=TITLE-ABS-KEY%28home-made+CE%29&amp;relpos=0&amp;citeCnt=1&amp;searchTerm=&amp;featureToggles=FEATURE_NEW_DOC_DETAILS_EXPORT:1" TargetMode="External"/><Relationship Id="rId134" Type="http://schemas.openxmlformats.org/officeDocument/2006/relationships/hyperlink" Target="https://www-1scopus-1com-1unwr6wwj0033.hps.bj.uj.edu.pl/record/display.uri?eid=2-s2.0-84916202438&amp;origin=resultslist&amp;sort=plf-f&amp;src=s&amp;nlo=&amp;nlr=&amp;nls=&amp;sid=a1191c17c68a5d41d97a9b5d77c8da1c&amp;sot=a&amp;sdt=a&amp;cluster=scosubtype%2c%22ar%22%2ct&amp;sl=26&amp;s=TITLE-ABS-KEY%28portable+CE%29&amp;relpos=149&amp;citeCnt=35&amp;searchTerm=&amp;featureToggles=FEATURE_NEW_DOC_DETAILS_EXPORT:1" TargetMode="External"/><Relationship Id="rId139" Type="http://schemas.openxmlformats.org/officeDocument/2006/relationships/hyperlink" Target="https://www-1scopus-1com-1unwr6wwj0033.hps.bj.uj.edu.pl/record/display.uri?eid=2-s2.0-84866016991&amp;origin=resultslist&amp;sort=plf-f&amp;src=s&amp;st1=portable+capillary+electrophoresis+CE+instrument&amp;nlo=&amp;nlr=&amp;nls=&amp;sid=92c742b0b89d1c06213495d8fd9bba46&amp;sot=b&amp;sdt=cl&amp;cluster=scosubtype%2c%22ar%22%2ct&amp;sl=63&amp;s=TITLE-ABS-KEY%28portable+capillary+electrophoresis+CE+instrument%29&amp;relpos=21&amp;citeCnt=16&amp;searchTerm=&amp;featureToggles=FEATURE_NEW_DOC_DETAILS_EXPORT:1" TargetMode="External"/><Relationship Id="rId80" Type="http://schemas.openxmlformats.org/officeDocument/2006/relationships/hyperlink" Target="https://www-1scopus-1com-1unwr6wag003c.hps.bj.uj.edu.pl/record/display.uri?eid=2-s2.0-85103289720&amp;origin=resultslist&amp;sort=plf-f&amp;src=s&amp;st1=capillary+electrophoresis+separation&amp;nlo=&amp;nlr=&amp;nls=&amp;sid=64b6d8624bd8547f28bd66d61000face&amp;sot=b&amp;sdt=cl&amp;cluster=scosubtype%2c%22ar%22%2ct&amp;sl=43&amp;s=TITLE%28capillary+electrophoresis+separation%29&amp;relpos=32&amp;citeCnt=1&amp;searchTerm=&amp;featureToggles=FEATURE_NEW_DOC_DETAILS_EXPORT:1" TargetMode="External"/><Relationship Id="rId85" Type="http://schemas.openxmlformats.org/officeDocument/2006/relationships/hyperlink" Target="https://www-1scopus-1com-1unwr6wag00a2.hps.bj.uj.edu.pl/record/display.uri?eid=2-s2.0-85090118336&amp;origin=resultslist&amp;sort=plf-f&amp;src=s&amp;st1=Capillary+Electrophoresis+separation&amp;nlo=&amp;nlr=&amp;nls=&amp;sid=47349398853b6a72f50e54db002d5175&amp;sot=b&amp;sdt=cl&amp;cluster=scosubtype%2c%22ar%22%2ct&amp;sl=43&amp;s=TITLE%28Capillary+Electrophoresis+separation%29&amp;relpos=45&amp;citeCnt=1&amp;searchTerm=&amp;featureToggles=FEATURE_NEW_DOC_DETAILS_EXPORT:1" TargetMode="External"/><Relationship Id="rId150" Type="http://schemas.openxmlformats.org/officeDocument/2006/relationships/printerSettings" Target="../printerSettings/printerSettings1.bin"/><Relationship Id="rId12" Type="http://schemas.openxmlformats.org/officeDocument/2006/relationships/hyperlink" Target="https://www-1scopus-1com-1unwr6wpf0708.hps.bj.uj.edu.pl/record/display.uri?eid=2-s2.0-85105287692&amp;origin=resultslist&amp;sort=plf-f&amp;src=s&amp;st1=high+performance+liquid+chromatography+separation&amp;nlo=&amp;nlr=&amp;nls=&amp;sid=0252f5c0cd875e66ecc75f507f9989a4&amp;sot=b&amp;sdt=cl&amp;cluster=scosubtype%2c%22ar%22%2ct&amp;sl=56&amp;s=TITLE%28high+performance+liquid+chromatography+separation%29&amp;relpos=30&amp;citeCnt=2&amp;searchTerm=&amp;featureToggles=FEATURE_NEW_DOC_DETAILS_EXPORT:1" TargetMode="External"/><Relationship Id="rId17" Type="http://schemas.openxmlformats.org/officeDocument/2006/relationships/hyperlink" Target="https://www-1scopus-1com-1unwr6wpf0708.hps.bj.uj.edu.pl/record/display.uri?eid=2-s2.0-85103280177&amp;origin=resultslist&amp;sort=plf-f&amp;src=s&amp;st1=high+performance+liquid+chromatography+separation&amp;nlo=&amp;nlr=&amp;nls=&amp;sid=0252f5c0cd875e66ecc75f507f9989a4&amp;sot=b&amp;sdt=cl&amp;cluster=scosubtype%2c%22ar%22%2ct&amp;sl=56&amp;s=TITLE%28high+performance+liquid+chromatography+separation%29&amp;relpos=45&amp;citeCnt=12&amp;searchTerm=&amp;featureToggles=FEATURE_NEW_DOC_DETAILS_EXPORT:1" TargetMode="External"/><Relationship Id="rId33" Type="http://schemas.openxmlformats.org/officeDocument/2006/relationships/hyperlink" Target="https://www-1scopus-1com-1unwr6wq00088.hps.bj.uj.edu.pl/record/display.uri?eid=2-s2.0-85030859815&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3&amp;citeCnt=24&amp;searchTerm=&amp;featureToggles=FEATURE_NEW_DOC_DETAILS_EXPORT:1" TargetMode="External"/><Relationship Id="rId38" Type="http://schemas.openxmlformats.org/officeDocument/2006/relationships/hyperlink" Target="https://www-1scopus-1com-1unwr6wq00098.hps.bj.uj.edu.pl/record/display.uri?eid=2-s2.0-84941172920&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4&amp;citeCnt=14&amp;searchTerm=&amp;featureToggles=FEATURE_NEW_DOC_DETAILS_EXPORT:1" TargetMode="External"/><Relationship Id="rId59" Type="http://schemas.openxmlformats.org/officeDocument/2006/relationships/hyperlink" Target="https://www-1scopus-1com-1unwr6w0e0132.hps.bj.uj.edu.pl/record/display.uri?eid=2-s2.0-79952278546&amp;origin=resultslist&amp;sort=plf-f&amp;src=s&amp;st1=gas+chromatography+mass+spectrometry+separation&amp;nlo=&amp;nlr=&amp;nls=&amp;sid=29c195c279cb9a604d4b2e65111189d9&amp;sot=b&amp;sdt=b&amp;sl=54&amp;s=TITLE%28gas+chromatography+mass+spectrometry+separation%29&amp;relpos=52&amp;citeCnt=15&amp;searchTerm=&amp;featureToggles=FEATURE_NEW_DOC_DETAILS_EXPORT:1" TargetMode="External"/><Relationship Id="rId103" Type="http://schemas.openxmlformats.org/officeDocument/2006/relationships/hyperlink" Target="https://www-1scopus-1com-1unwr6wag00a2.hps.bj.uj.edu.pl/record/display.uri?eid=2-s2.0-84943171030&amp;origin=resultslist&amp;sort=plf-f&amp;src=s&amp;sid=6315f12e0351cec651235c5f7db08387&amp;sot=a&amp;sdt=a&amp;cluster=scosubtype%2c%22ar%22%2ct&amp;sl=61&amp;s=TITLE%28Capillary+Electrophoresis+separation+mass+spectrometry%29&amp;relpos=15&amp;citeCnt=43&amp;searchTerm=&amp;featureToggles=FEATURE_NEW_DOC_DETAILS_EXPORT:1" TargetMode="External"/><Relationship Id="rId108" Type="http://schemas.openxmlformats.org/officeDocument/2006/relationships/hyperlink" Target="https://www-1scopus-1com-1unwr6wag00d1.hps.bj.uj.edu.pl/record/display.uri?eid=2-s2.0-84865322971&amp;origin=resultslist&amp;sort=plf-f&amp;src=s&amp;st1=capillary+electrophoresis+mass+spectrometry+separation&amp;nlo=&amp;nlr=&amp;nls=&amp;sid=d2b1282f76626b984d0cb271280923a3&amp;sot=b&amp;sdt=cl&amp;cluster=scosubtype%2c%22ar%22%2ct&amp;sl=61&amp;s=TITLE%28capillary+electrophoresis+mass+spectrometry+separation%29&amp;relpos=27&amp;citeCnt=12&amp;searchTerm=&amp;featureToggles=FEATURE_NEW_DOC_DETAILS_EXPORT:1" TargetMode="External"/><Relationship Id="rId124" Type="http://schemas.openxmlformats.org/officeDocument/2006/relationships/hyperlink" Target="https://www-1scopus-1com-1unwr6wwj0033.hps.bj.uj.edu.pl/record/display.uri?eid=2-s2.0-85060109967&amp;origin=resultslist&amp;sort=plf-f&amp;src=s&amp;nlo=&amp;nlr=&amp;nls=&amp;sid=a1191c17c68a5d41d97a9b5d77c8da1c&amp;sot=a&amp;sdt=a&amp;cluster=scosubtype%2c%22ar%22%2ct&amp;sl=26&amp;s=TITLE-ABS-KEY%28portable+CE%29&amp;relpos=83&amp;citeCnt=11&amp;searchTerm=&amp;featureToggles=FEATURE_NEW_DOC_DETAILS_EXPORT:1" TargetMode="External"/><Relationship Id="rId129" Type="http://schemas.openxmlformats.org/officeDocument/2006/relationships/hyperlink" Target="https://www-1scopus-1com-1unwr6wwj0033.hps.bj.uj.edu.pl/record/display.uri?eid=2-s2.0-84977523886&amp;origin=resultslist&amp;sort=plf-f&amp;src=s&amp;nlo=&amp;nlr=&amp;nls=&amp;sid=a1191c17c68a5d41d97a9b5d77c8da1c&amp;sot=a&amp;sdt=a&amp;cluster=scosubtype%2c%22ar%22%2ct&amp;sl=26&amp;s=TITLE-ABS-KEY%28portable+CE%29&amp;relpos=121&amp;citeCnt=18&amp;searchTerm=&amp;featureToggles=FEATURE_NEW_DOC_DETAILS_EXPORT:1" TargetMode="External"/><Relationship Id="rId54" Type="http://schemas.openxmlformats.org/officeDocument/2006/relationships/hyperlink" Target="https://www-1scopus-1com-1unwr6w0e0033.hps.bj.uj.edu.pl/record/display.uri?eid=2-s2.0-84868372146&amp;origin=resultslist&amp;sort=plf-f&amp;src=s&amp;st1=separation+Gas+chromatography+mass+spectrometry&amp;nlo=&amp;nlr=&amp;nls=&amp;sid=863ffbfa00e78d8226d96e4a482d05f1&amp;sot=b&amp;sdt=cl&amp;cluster=scosubtype%2c%22ar%22%2ct&amp;sl=54&amp;s=TITLE%28separation+Gas+chromatography+mass+spectrometry%29&amp;relpos=33&amp;citeCnt=19&amp;searchTerm=&amp;featureToggles=FEATURE_NEW_DOC_DETAILS_EXPORT:1" TargetMode="External"/><Relationship Id="rId70" Type="http://schemas.openxmlformats.org/officeDocument/2006/relationships/hyperlink" Target="https://www-1scopus-1com-1unwr6wcy000a.hps.bj.uj.edu.pl/record/display.uri?eid=2-s2.0-85131007817&amp;origin=resultslist&amp;sort=plf-f&amp;src=s&amp;st1=capillary+electrophoresis+separation&amp;sid=1e6e4a1d8b94e639275fe8f1b30f19fd&amp;sot=b&amp;sdt=b&amp;sl=43&amp;s=TITLE%28capillary+electrophoresis+separation%29&amp;relpos=11&amp;citeCnt=0&amp;searchTerm=&amp;featureToggles=FEATURE_NEW_DOC_DETAILS_EXPORT:1" TargetMode="External"/><Relationship Id="rId75" Type="http://schemas.openxmlformats.org/officeDocument/2006/relationships/hyperlink" Target="https://www-1scopus-1com-1unwr6wag003c.hps.bj.uj.edu.pl/record/display.uri?eid=2-s2.0-85111669593&amp;origin=resultslist&amp;sort=plf-f&amp;src=s&amp;st1=capillary+electrophoresis+separation&amp;nlo=&amp;nlr=&amp;nls=&amp;sid=64b6d8624bd8547f28bd66d61000face&amp;sot=b&amp;sdt=cl&amp;cluster=scosubtype%2c%22ar%22%2ct&amp;sl=43&amp;s=TITLE%28capillary+electrophoresis+separation%29&amp;relpos=21&amp;citeCnt=0&amp;searchTerm=&amp;featureToggles=FEATURE_NEW_DOC_DETAILS_EXPORT:1" TargetMode="External"/><Relationship Id="rId91" Type="http://schemas.openxmlformats.org/officeDocument/2006/relationships/hyperlink" Target="https://www-1scopus-1com-1unwr6wag00a2.hps.bj.uj.edu.pl/record/display.uri?eid=2-s2.0-85083653245&amp;origin=resultslist&amp;sort=plf-f&amp;src=s&amp;st1=Capillary+Electrophoresis+separation&amp;nlo=&amp;nlr=&amp;nls=&amp;sid=47349398853b6a72f50e54db002d5175&amp;sot=b&amp;sdt=cl&amp;cluster=scosubtype%2c%22ar%22%2ct&amp;sl=43&amp;s=TITLE%28Capillary+Electrophoresis+separation%29&amp;relpos=54&amp;citeCnt=3&amp;searchTerm=&amp;featureToggles=FEATURE_NEW_DOC_DETAILS_EXPORT:1" TargetMode="External"/><Relationship Id="rId96" Type="http://schemas.openxmlformats.org/officeDocument/2006/relationships/hyperlink" Target="https://www-1scopus-1com-1unwr6wag00a2.hps.bj.uj.edu.pl/record/display.uri?eid=2-s2.0-85058404782&amp;origin=resultslist&amp;sort=plf-f&amp;src=s&amp;sid=6315f12e0351cec651235c5f7db08387&amp;sot=a&amp;sdt=a&amp;cluster=scosubtype%2c%22ar%22%2ct&amp;sl=61&amp;s=TITLE%28Capillary+Electrophoresis+separation+mass+spectrometry%29&amp;relpos=6&amp;citeCnt=28&amp;searchTerm=&amp;featureToggles=FEATURE_NEW_DOC_DETAILS_EXPORT:1" TargetMode="External"/><Relationship Id="rId140" Type="http://schemas.openxmlformats.org/officeDocument/2006/relationships/hyperlink" Target="https://www-1scopus-1com-1unwr6wwj0033.hps.bj.uj.edu.pl/record/display.uri?eid=2-s2.0-79954426070&amp;origin=resultslist&amp;sort=plf-f&amp;src=s&amp;st1=portable+capillary+electrophoresis+CE+instrument&amp;nlo=&amp;nlr=&amp;nls=&amp;sid=92c742b0b89d1c06213495d8fd9bba46&amp;sot=b&amp;sdt=cl&amp;cluster=scosubtype%2c%22ar%22%2ct&amp;sl=63&amp;s=TITLE-ABS-KEY%28portable+capillary+electrophoresis+CE+instrument%29&amp;relpos=26&amp;citeCnt=38&amp;searchTerm=&amp;featureToggles=FEATURE_NEW_DOC_DETAILS_EXPORT:1" TargetMode="External"/><Relationship Id="rId145" Type="http://schemas.openxmlformats.org/officeDocument/2006/relationships/hyperlink" Target="https://www-1scopus-1com-1unwr6wag0225.hps.bj.uj.edu.pl/record/display.uri?eid=2-s2.0-85060989481&amp;origin=resultslist&amp;sort=plf-f&amp;src=s&amp;st1=high-performance+liquid+chromatography+mass+spectrometry+separation&amp;sid=d0808686aa945c8ed6865f0b63d02355&amp;sot=b&amp;sdt=b&amp;sl=74&amp;s=TITLE%28high-performance+liquid+chromatography+mass+spectrometry+separation%29&amp;relpos=13&amp;citeCnt=17&amp;searchTerm=&amp;featureToggles=FEATURE_NEW_DOC_DETAILS_EXPORT:1" TargetMode="External"/><Relationship Id="rId1" Type="http://schemas.openxmlformats.org/officeDocument/2006/relationships/hyperlink" Target="https://www-1scopus-1com-1unwr6wpf0285.hps.bj.uj.edu.pl/record/display.uri?eid=2-s2.0-8513060900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1&amp;citeCnt=0&amp;searchTerm=&amp;featureToggles=FEATURE_NEW_DOC_DETAILS_EXPORT:1" TargetMode="External"/><Relationship Id="rId6" Type="http://schemas.openxmlformats.org/officeDocument/2006/relationships/hyperlink" Target="https://www-1scopus-1com-1unwr6wpf02a2.hps.bj.uj.edu.pl/record/display.uri?eid=2-s2.0-85124680152&amp;origin=resultslist&amp;sort=plf-f&amp;src=s&amp;st1=high+performance+liquid+chromatography+separation&amp;nlo=&amp;nlr=&amp;nls=&amp;sid=573653c19c9c45ebfa16535181358ef4&amp;sot=b&amp;sdt=cl&amp;cluster=scosubtype%2c%22ar%22%2ct&amp;sl=56&amp;s=TITLE%28high+performance+liquid+chromatography+separation%29&amp;relpos=11&amp;citeCnt=1&amp;searchTerm=&amp;featureToggles=FEATURE_NEW_DOC_DETAILS_EXPORT:1" TargetMode="External"/><Relationship Id="rId23" Type="http://schemas.openxmlformats.org/officeDocument/2006/relationships/hyperlink" Target="https://www-1scopus-1com-1unwr6wpf0b38.hps.bj.uj.edu.pl/record/display.uri?eid=2-s2.0-85064515270&amp;origin=resultslist&amp;sort=plf-f&amp;src=s&amp;st1=high+performance+liquid+chromatography+separation&amp;nlo=&amp;nlr=&amp;nls=&amp;sid=dbdff6e836313f5423975f1ab078efda&amp;sot=b&amp;sdt=cl&amp;cluster=scosubtype%2c%22ar%22%2ct&amp;sl=56&amp;s=TITLE%28high+performance+liquid+chromatography+separation%29&amp;relpos=66&amp;citeCnt=3&amp;searchTerm=&amp;featureToggles=FEATURE_NEW_DOC_DETAILS_EXPORT:1" TargetMode="External"/><Relationship Id="rId28" Type="http://schemas.openxmlformats.org/officeDocument/2006/relationships/hyperlink" Target="https://www-1scopus-1com-1unwr6wag0225.hps.bj.uj.edu.pl/record/display.uri?eid=2-s2.0-85130406737&amp;origin=resultslist&amp;sort=plf-f&amp;src=s&amp;st1=high-performance+liquid+chromatography+mass+spectrometry&amp;nlo=&amp;nlr=&amp;nls=&amp;sid=ee739be83ade8b292dbbcc1b69485eb9&amp;sot=b&amp;sdt=cl&amp;cluster=scosubtype%2c%22ar%22%2ct&amp;sl=63&amp;s=TITLE%28high-performance+liquid+chromatography+mass+spectrometry%29&amp;relpos=6&amp;citeCnt=0&amp;searchTerm=&amp;featureToggles=FEATURE_NEW_DOC_DETAILS_EXPORT:1" TargetMode="External"/><Relationship Id="rId49" Type="http://schemas.openxmlformats.org/officeDocument/2006/relationships/hyperlink" Target="https://www-1scopus-1com-1unwr6w0e0033.hps.bj.uj.edu.pl/record/display.uri?eid=2-s2.0-84952925677&amp;origin=resultslist&amp;sort=plf-f&amp;src=s&amp;st1=separation+Gas+chromatography+mass+spectrometry&amp;nlo=&amp;nlr=&amp;nls=&amp;sid=863ffbfa00e78d8226d96e4a482d05f1&amp;sot=b&amp;sdt=cl&amp;cluster=scosubtype%2c%22ar%22%2ct&amp;sl=54&amp;s=TITLE%28separation+Gas+chromatography+mass+spectrometry%29&amp;relpos=16&amp;citeCnt=37&amp;searchTerm=&amp;featureToggles=FEATURE_NEW_DOC_DETAILS_EXPORT:1" TargetMode="External"/><Relationship Id="rId114" Type="http://schemas.openxmlformats.org/officeDocument/2006/relationships/hyperlink" Target="https://www-1scopus-1com-1unwr6wag00d1.hps.bj.uj.edu.pl/record/display.uri?eid=2-s2.0-56549118772&amp;origin=resultslist&amp;sort=plf-f&amp;src=s&amp;st1=capillary+electrophoresis+mass+spectrometry+separation&amp;nlo=&amp;nlr=&amp;nls=&amp;sid=d2b1282f76626b984d0cb271280923a3&amp;sot=b&amp;sdt=cl&amp;cluster=scosubtype%2c%22ar%22%2ct&amp;sl=61&amp;s=TITLE%28capillary+electrophoresis+mass+spectrometry+separation%29&amp;relpos=39&amp;citeCnt=15&amp;searchTerm=&amp;featureToggles=FEATURE_NEW_DOC_DETAILS_EXPORT:1" TargetMode="External"/><Relationship Id="rId119" Type="http://schemas.openxmlformats.org/officeDocument/2006/relationships/hyperlink" Target="https://www-1scopus-1com-1unwr6wwj0033.hps.bj.uj.edu.pl/record/display.uri?eid=2-s2.0-85071159579&amp;origin=resultslist&amp;sort=plf-f&amp;src=s&amp;st1=home-made+CE&amp;nlo=&amp;nlr=&amp;nls=&amp;sid=2b02e14b0efcc7c3ea233010dc58ab28&amp;sot=b&amp;sdt=cl&amp;cluster=scosubtype%2c%22ar%22%2ct&amp;sl=27&amp;s=TITLE-ABS-KEY%28home-made+CE%29&amp;relpos=6&amp;citeCnt=5&amp;searchTerm=&amp;featureToggles=FEATURE_NEW_DOC_DETAILS_EXPORT:1" TargetMode="External"/><Relationship Id="rId44" Type="http://schemas.openxmlformats.org/officeDocument/2006/relationships/hyperlink" Target="https://www-1scopus-1com-1unwr6w0e0033.hps.bj.uj.edu.pl/record/display.uri?eid=2-s2.0-85120453891&amp;origin=resultslist&amp;sort=plf-f&amp;src=s&amp;st1=separation+Gas+chromatography+mass+spectrometry&amp;nlo=&amp;nlr=&amp;nls=&amp;sid=863ffbfa00e78d8226d96e4a482d05f1&amp;sot=b&amp;sdt=cl&amp;cluster=scosubtype%2c%22ar%22%2ct&amp;sl=54&amp;s=TITLE%28separation+Gas+chromatography+mass+spectrometry%29&amp;relpos=0&amp;citeCnt=0&amp;searchTerm=&amp;featureToggles=FEATURE_NEW_DOC_DETAILS_EXPORT:1" TargetMode="External"/><Relationship Id="rId60" Type="http://schemas.openxmlformats.org/officeDocument/2006/relationships/hyperlink" Target="https://www-1scopus-1com-1unwr6w0e01f9.hps.bj.uj.edu.pl/record/display.uri?eid=2-s2.0-70449524407&amp;origin=resultslist&amp;sort=plf-f&amp;src=s&amp;st1=gas+chromatography+mass+spectrometry+separation&amp;nlo=&amp;nlr=&amp;nls=&amp;sid=05963619845fcf4e0989465f207804c3&amp;sot=b&amp;sdt=cl&amp;cluster=scosubtype%2c%22ar%22%2ct&amp;sl=54&amp;s=TITLE%28gas+chromatography+mass+spectrometry+separation%29&amp;relpos=50&amp;citeCnt=18&amp;searchTerm=&amp;featureToggles=FEATURE_NEW_DOC_DETAILS_EXPORT:1" TargetMode="External"/><Relationship Id="rId65" Type="http://schemas.openxmlformats.org/officeDocument/2006/relationships/hyperlink" Target="https://www-1scopus-1com-1unwr6w0e0270.hps.bj.uj.edu.pl/record/display.uri?eid=2-s2.0-0034808772&amp;origin=resultslist&amp;sort=plf-f&amp;src=s&amp;st1=gas+chromatography+mass+spectrometry+separation&amp;nlo=&amp;nlr=&amp;nls=&amp;sid=e986f9cc72e69effc26b03d5e91d4a75&amp;sot=b&amp;sdt=cl&amp;cluster=scosubtype%2c%22ar%22%2ct&amp;sl=54&amp;s=TITLE%28gas+chromatography+mass+spectrometry+separation%29&amp;relpos=72&amp;citeCnt=19&amp;searchTerm=&amp;featureToggles=FEATURE_NEW_DOC_DETAILS_EXPORT:1" TargetMode="External"/><Relationship Id="rId81" Type="http://schemas.openxmlformats.org/officeDocument/2006/relationships/hyperlink" Target="https://www-1scopus-1com-1unwr6wag0085.hps.bj.uj.edu.pl/record/display.uri?eid=2-s2.0-85100632127&amp;origin=resultslist&amp;sort=plf-f&amp;src=s&amp;st1=capillary+electrophoresis+separation&amp;nlo=&amp;nlr=&amp;nls=&amp;sid=5e5416228a36685855cf0879e2fd87f7&amp;sot=b&amp;sdt=cl&amp;cluster=scosubtype%2c%22ar%22%2ct&amp;sl=43&amp;s=TITLE%28capillary+electrophoresis+separation%29&amp;relpos=33&amp;citeCnt=7&amp;searchTerm=&amp;featureToggles=FEATURE_NEW_DOC_DETAILS_EXPORT:1" TargetMode="External"/><Relationship Id="rId86" Type="http://schemas.openxmlformats.org/officeDocument/2006/relationships/hyperlink" Target="https://www-1scopus-1com-1unwr6wag00a2.hps.bj.uj.edu.pl/record/display.uri?eid=2-s2.0-85088646968&amp;origin=resultslist&amp;sort=plf-f&amp;src=s&amp;st1=Capillary+Electrophoresis+separation&amp;nlo=&amp;nlr=&amp;nls=&amp;sid=47349398853b6a72f50e54db002d5175&amp;sot=b&amp;sdt=cl&amp;cluster=scosubtype%2c%22ar%22%2ct&amp;sl=43&amp;s=TITLE%28Capillary+Electrophoresis+separation%29&amp;relpos=46&amp;citeCnt=11&amp;searchTerm=&amp;featureToggles=FEATURE_NEW_DOC_DETAILS_EXPORT:1" TargetMode="External"/><Relationship Id="rId130" Type="http://schemas.openxmlformats.org/officeDocument/2006/relationships/hyperlink" Target="https://www-1scopus-1com-1unwr6wwj0033.hps.bj.uj.edu.pl/record/display.uri?eid=2-s2.0-84958279307&amp;origin=resultslist&amp;sort=plf-f&amp;src=s&amp;nlo=&amp;nlr=&amp;nls=&amp;sid=a1191c17c68a5d41d97a9b5d77c8da1c&amp;sot=a&amp;sdt=a&amp;cluster=scosubtype%2c%22ar%22%2ct&amp;sl=26&amp;s=TITLE-ABS-KEY%28portable+CE%29&amp;relpos=127&amp;citeCnt=12&amp;searchTerm=&amp;featureToggles=FEATURE_NEW_DOC_DETAILS_EXPORT:1" TargetMode="External"/><Relationship Id="rId135" Type="http://schemas.openxmlformats.org/officeDocument/2006/relationships/hyperlink" Target="https://www-1scopus-1com-1unwr6wwj0033.hps.bj.uj.edu.pl/record/display.uri?eid=2-s2.0-84906779842&amp;origin=resultslist&amp;sort=plf-f&amp;src=s&amp;nlo=&amp;nlr=&amp;nls=&amp;sid=a1191c17c68a5d41d97a9b5d77c8da1c&amp;sot=a&amp;sdt=a&amp;cluster=scosubtype%2c%22ar%22%2ct&amp;sl=26&amp;s=TITLE-ABS-KEY%28portable+CE%29&amp;relpos=154&amp;citeCnt=48&amp;searchTerm=&amp;featureToggles=FEATURE_NEW_DOC_DETAILS_EXPORT:1" TargetMode="External"/><Relationship Id="rId151" Type="http://schemas.openxmlformats.org/officeDocument/2006/relationships/drawing" Target="../drawings/drawing1.xml"/><Relationship Id="rId13" Type="http://schemas.openxmlformats.org/officeDocument/2006/relationships/hyperlink" Target="https://www-1scopus-1com-1unwr6wpf0708.hps.bj.uj.edu.pl/record/display.uri?eid=2-s2.0-85100551047&amp;origin=resultslist&amp;sort=plf-f&amp;src=s&amp;st1=high+performance+liquid+chromatography+separation&amp;nlo=&amp;nlr=&amp;nls=&amp;sid=0252f5c0cd875e66ecc75f507f9989a4&amp;sot=b&amp;sdt=cl&amp;cluster=scosubtype%2c%22ar%22%2ct&amp;sl=56&amp;s=TITLE%28high+performance+liquid+chromatography+separation%29&amp;relpos=33&amp;citeCnt=0&amp;searchTerm=&amp;featureToggles=FEATURE_NEW_DOC_DETAILS_EXPORT:1" TargetMode="External"/><Relationship Id="rId18" Type="http://schemas.openxmlformats.org/officeDocument/2006/relationships/hyperlink" Target="https://www-1scopus-1com-1unwr6wpf0b38.hps.bj.uj.edu.pl/record/display.uri?eid=2-s2.0-85092203893&amp;origin=resultslist&amp;sort=plf-f&amp;src=s&amp;st1=high+performance+liquid+chromatography+separation&amp;nlo=&amp;nlr=&amp;nls=&amp;sid=dbdff6e836313f5423975f1ab078efda&amp;sot=b&amp;sdt=cl&amp;cluster=scosubtype%2c%22ar%22%2ct&amp;sl=56&amp;s=TITLE%28high+performance+liquid+chromatography+separation%29&amp;relpos=49&amp;citeCnt=3&amp;searchTerm=&amp;featureToggles=FEATURE_NEW_DOC_DETAILS_EXPORT:1" TargetMode="External"/><Relationship Id="rId39" Type="http://schemas.openxmlformats.org/officeDocument/2006/relationships/hyperlink" Target="https://www-1scopus-1com-1unwr6wq00098.hps.bj.uj.edu.pl/record/display.uri?eid=2-s2.0-84929672696&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6&amp;citeCnt=13&amp;searchTerm=&amp;featureToggles=FEATURE_NEW_DOC_DETAILS_EXPORT:1" TargetMode="External"/><Relationship Id="rId109" Type="http://schemas.openxmlformats.org/officeDocument/2006/relationships/hyperlink" Target="https://www-1scopus-1com-1unwr6wag00d1.hps.bj.uj.edu.pl/record/display.uri?eid=2-s2.0-84863672842&amp;origin=resultslist&amp;sort=plf-f&amp;src=s&amp;st1=capillary+electrophoresis+mass+spectrometry+separation&amp;nlo=&amp;nlr=&amp;nls=&amp;sid=d2b1282f76626b984d0cb271280923a3&amp;sot=b&amp;sdt=cl&amp;cluster=scosubtype%2c%22ar%22%2ct&amp;sl=61&amp;s=TITLE%28capillary+electrophoresis+mass+spectrometry+separation%29&amp;relpos=28&amp;citeCnt=13&amp;searchTerm=&amp;featureToggles=FEATURE_NEW_DOC_DETAILS_EXPORT:1" TargetMode="External"/><Relationship Id="rId34" Type="http://schemas.openxmlformats.org/officeDocument/2006/relationships/hyperlink" Target="https://www-1scopus-1com-1unwr6wq00088.hps.bj.uj.edu.pl/record/display.uri?eid=2-s2.0-8501312970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6&amp;citeCnt=1&amp;searchTerm=&amp;featureToggles=FEATURE_NEW_DOC_DETAILS_EXPORT:1" TargetMode="External"/><Relationship Id="rId50" Type="http://schemas.openxmlformats.org/officeDocument/2006/relationships/hyperlink" Target="https://www-1scopus-1com-1unwr6w0e0033.hps.bj.uj.edu.pl/record/display.uri?eid=2-s2.0-84931266438&amp;origin=resultslist&amp;sort=plf-f&amp;src=s&amp;st1=separation+Gas+chromatography+mass+spectrometry&amp;nlo=&amp;nlr=&amp;nls=&amp;sid=863ffbfa00e78d8226d96e4a482d05f1&amp;sot=b&amp;sdt=cl&amp;cluster=scosubtype%2c%22ar%22%2ct&amp;sl=54&amp;s=TITLE%28separation+Gas+chromatography+mass+spectrometry%29&amp;relpos=19&amp;citeCnt=18&amp;searchTerm=&amp;featureToggles=FEATURE_NEW_DOC_DETAILS_EXPORT:1" TargetMode="External"/><Relationship Id="rId55" Type="http://schemas.openxmlformats.org/officeDocument/2006/relationships/hyperlink" Target="https://www-1scopus-1com-1unwr6w0e0033.hps.bj.uj.edu.pl/record/display.uri?eid=2-s2.0-84866055905&amp;origin=resultslist&amp;sort=plf-f&amp;src=s&amp;st1=separation+Gas+chromatography+mass+spectrometry&amp;nlo=&amp;nlr=&amp;nls=&amp;sid=863ffbfa00e78d8226d96e4a482d05f1&amp;sot=b&amp;sdt=cl&amp;cluster=scosubtype%2c%22ar%22%2ct&amp;sl=54&amp;s=TITLE%28separation+Gas+chromatography+mass+spectrometry%29&amp;relpos=34&amp;citeCnt=31&amp;searchTerm=&amp;featureToggles=FEATURE_NEW_DOC_DETAILS_EXPORT:1" TargetMode="External"/><Relationship Id="rId76" Type="http://schemas.openxmlformats.org/officeDocument/2006/relationships/hyperlink" Target="https://www-1scopus-1com-1unwr6wag003c.hps.bj.uj.edu.pl/record/display.uri?eid=2-s2.0-85101009035&amp;origin=resultslist&amp;sort=plf-f&amp;src=s&amp;st1=capillary+electrophoresis+separation&amp;nlo=&amp;nlr=&amp;nls=&amp;sid=64b6d8624bd8547f28bd66d61000face&amp;sot=b&amp;sdt=cl&amp;cluster=scosubtype%2c%22ar%22%2ct&amp;sl=43&amp;s=TITLE%28capillary+electrophoresis+separation%29&amp;relpos=23&amp;citeCnt=2&amp;searchTerm=&amp;featureToggles=FEATURE_NEW_DOC_DETAILS_EXPORT:1" TargetMode="External"/><Relationship Id="rId97" Type="http://schemas.openxmlformats.org/officeDocument/2006/relationships/hyperlink" Target="https://www-1scopus-1com-1unwr6wag00a2.hps.bj.uj.edu.pl/record/display.uri?eid=2-s2.0-85056253507&amp;origin=resultslist&amp;sort=plf-f&amp;src=s&amp;sid=6315f12e0351cec651235c5f7db08387&amp;sot=a&amp;sdt=a&amp;cluster=scosubtype%2c%22ar%22%2ct&amp;sl=61&amp;s=TITLE%28Capillary+Electrophoresis+separation+mass+spectrometry%29&amp;relpos=7&amp;citeCnt=12&amp;searchTerm=&amp;featureToggles=FEATURE_NEW_DOC_DETAILS_EXPORT:1" TargetMode="External"/><Relationship Id="rId104" Type="http://schemas.openxmlformats.org/officeDocument/2006/relationships/hyperlink" Target="https://www-1scopus-1com-1unwr6wag00a2.hps.bj.uj.edu.pl/record/display.uri?eid=2-s2.0-84938381861&amp;origin=resultslist&amp;sort=plf-f&amp;src=s&amp;sid=6315f12e0351cec651235c5f7db08387&amp;sot=a&amp;sdt=a&amp;cluster=scosubtype%2c%22ar%22%2ct&amp;sl=61&amp;s=TITLE%28Capillary+Electrophoresis+separation+mass+spectrometry%29&amp;relpos=17&amp;citeCnt=12&amp;searchTerm=&amp;featureToggles=FEATURE_NEW_DOC_DETAILS_EXPORT:1" TargetMode="External"/><Relationship Id="rId120" Type="http://schemas.openxmlformats.org/officeDocument/2006/relationships/hyperlink" Target="https://www-1scopus-1com-1unwr6wwj0033.hps.bj.uj.edu.pl/record/display.uri?eid=2-s2.0-85115665380&amp;origin=resultslist&amp;sort=plf-f&amp;src=s&amp;nlo=&amp;nlr=&amp;nls=&amp;sid=a1191c17c68a5d41d97a9b5d77c8da1c&amp;sot=a&amp;sdt=a&amp;cluster=scosubtype%2c%22ar%22%2ct&amp;sl=26&amp;s=TITLE-ABS-KEY%28portable+CE%29&amp;relpos=21&amp;citeCnt=0&amp;searchTerm=&amp;featureToggles=FEATURE_NEW_DOC_DETAILS_EXPORT:1" TargetMode="External"/><Relationship Id="rId125" Type="http://schemas.openxmlformats.org/officeDocument/2006/relationships/hyperlink" Target="https://www-1scopus-1com-1unwr6wwj0033.hps.bj.uj.edu.pl/record/display.uri?eid=2-s2.0-85047372072&amp;origin=resultslist&amp;sort=plf-f&amp;src=s&amp;nlo=&amp;nlr=&amp;nls=&amp;sid=a1191c17c68a5d41d97a9b5d77c8da1c&amp;sot=a&amp;sdt=a&amp;cluster=scosubtype%2c%22ar%22%2ct&amp;sl=26&amp;s=TITLE-ABS-KEY%28portable+CE%29&amp;relpos=100&amp;citeCnt=28&amp;searchTerm=&amp;featureToggles=FEATURE_NEW_DOC_DETAILS_EXPORT:1" TargetMode="External"/><Relationship Id="rId141" Type="http://schemas.openxmlformats.org/officeDocument/2006/relationships/hyperlink" Target="https://www-1scopus-1com-1unwr6wpf0204.hps.bj.uj.edu.pl/record/display.uri?eid=2-s2.0-85126077648&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0&amp;citeCnt=0&amp;searchTerm=&amp;featureToggles=FEATURE_NEW_DOC_DETAILS_EXPORT:1" TargetMode="External"/><Relationship Id="rId146" Type="http://schemas.openxmlformats.org/officeDocument/2006/relationships/hyperlink" Target="https://www-1scopus-1com-1unwr6wag0225.hps.bj.uj.edu.pl/record/display.uri?eid=2-s2.0-85056853371&amp;origin=resultslist&amp;sort=plf-f&amp;src=s&amp;st1=high-performance+liquid+chromatography+mass+spectrometry+separation&amp;sid=d0808686aa945c8ed6865f0b63d02355&amp;sot=b&amp;sdt=b&amp;sl=74&amp;s=TITLE%28high-performance+liquid+chromatography+mass+spectrometry+separation%29&amp;relpos=14&amp;citeCnt=19&amp;searchTerm=&amp;featureToggles=FEATURE_NEW_DOC_DETAILS_EXPORT:1" TargetMode="External"/><Relationship Id="rId7" Type="http://schemas.openxmlformats.org/officeDocument/2006/relationships/hyperlink" Target="https://www-1scopus-1com-1unwr6wpf02a2.hps.bj.uj.edu.pl/record/display.uri?eid=2-s2.0-85127162668&amp;origin=resultslist&amp;sort=plf-f&amp;src=s&amp;st1=high+performance+liquid+chromatography+separation&amp;nlo=&amp;nlr=&amp;nls=&amp;sid=573653c19c9c45ebfa16535181358ef4&amp;sot=b&amp;sdt=cl&amp;cluster=scosubtype%2c%22ar%22%2ct&amp;sl=56&amp;s=TITLE%28high+performance+liquid+chromatography+separation%29&amp;relpos=18&amp;citeCnt=0&amp;searchTerm=" TargetMode="External"/><Relationship Id="rId71" Type="http://schemas.openxmlformats.org/officeDocument/2006/relationships/hyperlink" Target="https://www-1scopus-1com-1unwr6wcy000a.hps.bj.uj.edu.pl/record/display.uri?eid=2-s2.0-85117810206&amp;origin=resultslist&amp;sort=plf-f&amp;src=s&amp;st1=capillary+electrophoresis+separation&amp;sid=1e6e4a1d8b94e639275fe8f1b30f19fd&amp;sot=b&amp;sdt=b&amp;sl=43&amp;s=TITLE%28capillary+electrophoresis+separation%29&amp;relpos=15&amp;citeCnt=0&amp;searchTerm=&amp;featureToggles=FEATURE_NEW_DOC_DETAILS_EXPORT:1" TargetMode="External"/><Relationship Id="rId92" Type="http://schemas.openxmlformats.org/officeDocument/2006/relationships/hyperlink" Target="https://www-1scopus-1com-1unwr6wag00a2.hps.bj.uj.edu.pl/record/display.uri?eid=2-s2.0-85081954143&amp;origin=resultslist&amp;sort=plf-f&amp;src=s&amp;st1=Capillary+Electrophoresis+separation&amp;nlo=&amp;nlr=&amp;nls=&amp;sid=47349398853b6a72f50e54db002d5175&amp;sot=b&amp;sdt=cl&amp;cluster=scosubtype%2c%22ar%22%2ct&amp;sl=43&amp;s=TITLE%28Capillary+Electrophoresis+separation%29&amp;relpos=55&amp;citeCnt=6&amp;searchTerm=&amp;featureToggles=FEATURE_NEW_DOC_DETAILS_EXPORT:1" TargetMode="External"/><Relationship Id="rId2" Type="http://schemas.openxmlformats.org/officeDocument/2006/relationships/hyperlink" Target="https://www-1scopus-1com-1unwr6wpf0285.hps.bj.uj.edu.pl/record/display.uri?eid=2-s2.0-8512927506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3&amp;citeCnt=0&amp;searchTerm=&amp;featureToggles=FEATURE_NEW_DOC_DETAILS_EXPORT:1" TargetMode="External"/><Relationship Id="rId29" Type="http://schemas.openxmlformats.org/officeDocument/2006/relationships/hyperlink" Target="https://www-1scopus-1com-1unwr6wag0225.hps.bj.uj.edu.pl/record/display.uri?eid=2-s2.0-85061035697&amp;origin=resultslist&amp;sort=plf-f&amp;src=s&amp;st1=high-performance+liquid+chromatography+mass+spectrometry+separation&amp;sid=d0808686aa945c8ed6865f0b63d02355&amp;sot=b&amp;sdt=b&amp;sl=74&amp;s=TITLE%28high-performance+liquid+chromatography+mass+spectrometry+separation%29&amp;relpos=12&amp;citeCnt=4&amp;searchTerm=&amp;featureToggles=FEATURE_NEW_DOC_DETAILS_EXPORT:1" TargetMode="External"/><Relationship Id="rId24" Type="http://schemas.openxmlformats.org/officeDocument/2006/relationships/hyperlink" Target="https://www-1scopus-1com-1unwr6wpf0bd0.hps.bj.uj.edu.pl/record/display.uri?eid=2-s2.0-85083702961&amp;origin=resultslist&amp;sort=plf-f&amp;src=s&amp;st1=high+performance+liquid+chromatography+separation&amp;nlo=&amp;nlr=&amp;nls=&amp;sid=c1ab8753ab4c70e0650ab00d83e011f6&amp;sot=b&amp;sdt=cl&amp;cluster=scosubtype%2c%22ar%22%2ct&amp;sl=56&amp;s=TITLE%28high+performance+liquid+chromatography+separation%29&amp;relpos=67&amp;citeCnt=0&amp;searchTerm=&amp;featureToggles=FEATURE_NEW_DOC_DETAILS_EXPORT:1" TargetMode="External"/><Relationship Id="rId40" Type="http://schemas.openxmlformats.org/officeDocument/2006/relationships/hyperlink" Target="https://www-1scopus-1com-1unwr6wq00098.hps.bj.uj.edu.pl/record/display.uri?eid=2-s2.0-84907981917&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7&amp;citeCnt=24&amp;searchTerm=&amp;featureToggles=FEATURE_NEW_DOC_DETAILS_EXPORT:1" TargetMode="External"/><Relationship Id="rId45" Type="http://schemas.openxmlformats.org/officeDocument/2006/relationships/hyperlink" Target="https://www-1scopus-1com-1unwr6w0e0033.hps.bj.uj.edu.pl/record/display.uri?eid=2-s2.0-85047721560&amp;origin=resultslist&amp;sort=plf-f&amp;src=s&amp;st1=separation+Gas+chromatography+mass+spectrometry&amp;nlo=&amp;nlr=&amp;nls=&amp;sid=863ffbfa00e78d8226d96e4a482d05f1&amp;sot=b&amp;sdt=cl&amp;cluster=scosubtype%2c%22ar%22%2ct&amp;sl=54&amp;s=TITLE%28separation+Gas+chromatography+mass+spectrometry%29&amp;relpos=7&amp;citeCnt=9&amp;searchTerm=&amp;featureToggles=FEATURE_NEW_DOC_DETAILS_EXPORT:1" TargetMode="External"/><Relationship Id="rId66" Type="http://schemas.openxmlformats.org/officeDocument/2006/relationships/hyperlink" Target="https://www-1scopus-1com-1unwr6w0e0270.hps.bj.uj.edu.pl/record/display.uri?eid=2-s2.0-0035469682&amp;origin=resultslist&amp;sort=plf-f&amp;src=s&amp;st1=gas+chromatography+mass+spectrometry+separation&amp;nlo=&amp;nlr=&amp;nls=&amp;sid=e986f9cc72e69effc26b03d5e91d4a75&amp;sot=b&amp;sdt=cl&amp;cluster=scosubtype%2c%22ar%22%2ct&amp;sl=54&amp;s=TITLE%28gas+chromatography+mass+spectrometry+separation%29&amp;relpos=73&amp;citeCnt=28&amp;searchTerm=&amp;featureToggles=FEATURE_NEW_DOC_DETAILS_EXPORT:1" TargetMode="External"/><Relationship Id="rId87" Type="http://schemas.openxmlformats.org/officeDocument/2006/relationships/hyperlink" Target="https://www-1scopus-1com-1unwr6wag00a2.hps.bj.uj.edu.pl/record/display.uri?eid=2-s2.0-85096917342&amp;origin=resultslist&amp;sort=plf-f&amp;src=s&amp;st1=Capillary+Electrophoresis+separation&amp;nlo=&amp;nlr=&amp;nls=&amp;sid=47349398853b6a72f50e54db002d5175&amp;sot=b&amp;sdt=cl&amp;cluster=scosubtype%2c%22ar%22%2ct&amp;sl=43&amp;s=TITLE%28Capillary+Electrophoresis+separation%29&amp;relpos=47&amp;citeCnt=13&amp;searchTerm=&amp;featureToggles=FEATURE_NEW_DOC_DETAILS_EXPORT:1" TargetMode="External"/><Relationship Id="rId110" Type="http://schemas.openxmlformats.org/officeDocument/2006/relationships/hyperlink" Target="https://www-1scopus-1com-1unwr6wag00d1.hps.bj.uj.edu.pl/record/display.uri?eid=2-s2.0-84860244905&amp;origin=resultslist&amp;sort=plf-f&amp;src=s&amp;st1=capillary+electrophoresis+mass+spectrometry+separation&amp;nlo=&amp;nlr=&amp;nls=&amp;sid=d2b1282f76626b984d0cb271280923a3&amp;sot=b&amp;sdt=cl&amp;cluster=scosubtype%2c%22ar%22%2ct&amp;sl=61&amp;s=TITLE%28capillary+electrophoresis+mass+spectrometry+separation%29&amp;relpos=29&amp;citeCnt=24&amp;searchTerm=&amp;featureToggles=FEATURE_NEW_DOC_DETAILS_EXPORT:1" TargetMode="External"/><Relationship Id="rId115" Type="http://schemas.openxmlformats.org/officeDocument/2006/relationships/hyperlink" Target="https://www-1scopus-1com-1unwr6wpf0bf9.hps.bj.uj.edu.pl/record/display.uri?eid=2-s2.0-85076727552&amp;origin=resultslist&amp;sort=plf-f&amp;src=s&amp;st1=high+performance+liquid+chromatography+separation&amp;nlo=&amp;nlr=&amp;nls=&amp;sid=dcc10cf9b6df90af2b3a568564eedf5b&amp;sot=b&amp;sdt=cl&amp;cluster=scosubtype%2c%22ar%22%2ct&amp;sl=56&amp;s=TITLE%28high+performance+liquid+chromatography+separation%29&amp;relpos=73&amp;citeCnt=2&amp;searchTerm=&amp;featureToggles=FEATURE_NEW_DOC_DETAILS_EXPORT:1" TargetMode="External"/><Relationship Id="rId131" Type="http://schemas.openxmlformats.org/officeDocument/2006/relationships/hyperlink" Target="https://www-1scopus-1com-1unwr6wwj0033.hps.bj.uj.edu.pl/record/display.uri?eid=2-s2.0-84940992495&amp;origin=resultslist&amp;sort=plf-f&amp;src=s&amp;nlo=&amp;nlr=&amp;nls=&amp;sid=a1191c17c68a5d41d97a9b5d77c8da1c&amp;sot=a&amp;sdt=a&amp;cluster=scosubtype%2c%22ar%22%2ct&amp;sl=26&amp;s=TITLE-ABS-KEY%28portable+CE%29&amp;relpos=134&amp;citeCnt=19&amp;searchTerm=&amp;featureToggles=FEATURE_NEW_DOC_DETAILS_EXPORT:1" TargetMode="External"/><Relationship Id="rId136" Type="http://schemas.openxmlformats.org/officeDocument/2006/relationships/hyperlink" Target="https://www-1scopus-1com-1unwr6wwj0033.hps.bj.uj.edu.pl/record/display.uri?eid=2-s2.0-84904696689&amp;origin=resultslist&amp;sort=plf-f&amp;src=s&amp;nlo=&amp;nlr=&amp;nls=&amp;sid=a1191c17c68a5d41d97a9b5d77c8da1c&amp;sot=a&amp;sdt=a&amp;cluster=scosubtype%2c%22ar%22%2ct&amp;sl=26&amp;s=TITLE-ABS-KEY%28portable+CE%29&amp;relpos=156&amp;citeCnt=17&amp;searchTerm=&amp;featureToggles=FEATURE_NEW_DOC_DETAILS_EXPORT:1" TargetMode="External"/><Relationship Id="rId61" Type="http://schemas.openxmlformats.org/officeDocument/2006/relationships/hyperlink" Target="https://www-1scopus-1com-1unwr6w0e01f9.hps.bj.uj.edu.pl/record/display.uri?eid=2-s2.0-66349093385&amp;origin=resultslist&amp;sort=plf-f&amp;src=s&amp;st1=gas+chromatography+mass+spectrometry+separation&amp;nlo=&amp;nlr=&amp;nls=&amp;sid=05963619845fcf4e0989465f207804c3&amp;sot=b&amp;sdt=cl&amp;cluster=scosubtype%2c%22ar%22%2ct&amp;sl=54&amp;s=TITLE%28gas+chromatography+mass+spectrometry+separation%29&amp;relpos=51&amp;citeCnt=29&amp;searchTerm=&amp;featureToggles=FEATURE_NEW_DOC_DETAILS_EXPORT:1" TargetMode="External"/><Relationship Id="rId82" Type="http://schemas.openxmlformats.org/officeDocument/2006/relationships/hyperlink" Target="https://www-1scopus-1com-1unwr6wag00a1.hps.bj.uj.edu.pl/record/display.uri?eid=2-s2.0-85100120570&amp;origin=resultslist&amp;sort=plf-f&amp;src=s&amp;st1=capillary+electrophoresis+separation&amp;nlo=&amp;nlr=&amp;nls=&amp;sid=5e5416228a36685855cf0879e2fd87f7&amp;sot=b&amp;sdt=cl&amp;cluster=scosubtype%2c%22ar%22%2ct&amp;sl=43&amp;s=TITLE%28capillary+electrophoresis+separation%29&amp;relpos=34&amp;citeCnt=2&amp;searchTerm=&amp;featureToggles=FEATURE_NEW_DOC_DETAILS_EXPORT:1" TargetMode="External"/><Relationship Id="rId19" Type="http://schemas.openxmlformats.org/officeDocument/2006/relationships/hyperlink" Target="https://www-1scopus-1com-1unwr6wpf0b38.hps.bj.uj.edu.pl/record/display.uri?eid=2-s2.0-85089259445&amp;origin=resultslist&amp;sort=plf-f&amp;src=s&amp;st1=high+performance+liquid+chromatography+separation&amp;nlo=&amp;nlr=&amp;nls=&amp;sid=dbdff6e836313f5423975f1ab078efda&amp;sot=b&amp;sdt=cl&amp;cluster=scosubtype%2c%22ar%22%2ct&amp;sl=56&amp;s=TITLE%28high+performance+liquid+chromatography+separation%29&amp;relpos=52&amp;citeCnt=4&amp;searchTerm=&amp;featureToggles=FEATURE_NEW_DOC_DETAILS_EXPORT:1" TargetMode="External"/><Relationship Id="rId14" Type="http://schemas.openxmlformats.org/officeDocument/2006/relationships/hyperlink" Target="https://www-1scopus-1com-1unwr6wpf0708.hps.bj.uj.edu.pl/record/display.uri?eid=2-s2.0-85094556228&amp;origin=resultslist&amp;sort=plf-f&amp;src=s&amp;st1=high+performance+liquid+chromatography+separation&amp;nlo=&amp;nlr=&amp;nls=&amp;sid=0252f5c0cd875e66ecc75f507f9989a4&amp;sot=b&amp;sdt=cl&amp;cluster=scosubtype%2c%22ar%22%2ct&amp;sl=56&amp;s=TITLE%28high+performance+liquid+chromatography+separation%29&amp;relpos=38&amp;citeCnt=3&amp;searchTerm=&amp;featureToggles=FEATURE_NEW_DOC_DETAILS_EXPORT:1" TargetMode="External"/><Relationship Id="rId30" Type="http://schemas.openxmlformats.org/officeDocument/2006/relationships/hyperlink" Target="https://www-1scopus-1com-1unwr6wag0225.hps.bj.uj.edu.pl/record/display.uri?eid=2-s2.0-85067572230&amp;origin=resultslist&amp;sort=plf-f&amp;src=s&amp;st1=high-performance+liquid+chromatography+mass+spectrometry+separation&amp;sid=d0808686aa945c8ed6865f0b63d02355&amp;sot=b&amp;sdt=b&amp;sl=74&amp;s=TITLE%28high-performance+liquid+chromatography+mass+spectrometry+separation%29&amp;relpos=17&amp;citeCnt=0&amp;searchTerm=&amp;featureToggles=FEATURE_NEW_DOC_DETAILS_EXPORT:1" TargetMode="External"/><Relationship Id="rId35" Type="http://schemas.openxmlformats.org/officeDocument/2006/relationships/hyperlink" Target="https://www-1scopus-1com-1unwr6wq00088.hps.bj.uj.edu.pl/record/display.uri?eid=2-s2.0-84997769542&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7&amp;citeCnt=10&amp;searchTerm=&amp;featureToggles=FEATURE_NEW_DOC_DETAILS_EXPORT:1" TargetMode="External"/><Relationship Id="rId56" Type="http://schemas.openxmlformats.org/officeDocument/2006/relationships/hyperlink" Target="https://www-1scopus-1com-1unwr6w0e0033.hps.bj.uj.edu.pl/record/display.uri?eid=2-s2.0-84860470948&amp;origin=resultslist&amp;sort=plf-f&amp;src=s&amp;st1=separation+Gas+chromatography+mass+spectrometry&amp;nlo=&amp;nlr=&amp;nls=&amp;sid=863ffbfa00e78d8226d96e4a482d05f1&amp;sot=b&amp;sdt=cl&amp;cluster=scosubtype%2c%22ar%22%2ct&amp;sl=54&amp;s=TITLE%28separation+Gas+chromatography+mass+spectrometry%29&amp;relpos=37&amp;citeCnt=18&amp;searchTerm=&amp;featureToggles=FEATURE_NEW_DOC_DETAILS_EXPORT:1" TargetMode="External"/><Relationship Id="rId77" Type="http://schemas.openxmlformats.org/officeDocument/2006/relationships/hyperlink" Target="https://www-1scopus-1com-1unwr6wag003c.hps.bj.uj.edu.pl/record/display.uri?eid=2-s2.0-85107416723&amp;origin=resultslist&amp;sort=plf-f&amp;src=s&amp;st1=capillary+electrophoresis+separation&amp;nlo=&amp;nlr=&amp;nls=&amp;sid=64b6d8624bd8547f28bd66d61000face&amp;sot=b&amp;sdt=cl&amp;cluster=scosubtype%2c%22ar%22%2ct&amp;sl=43&amp;s=TITLE%28capillary+electrophoresis+separation%29&amp;relpos=24&amp;citeCnt=1&amp;searchTerm=&amp;featureToggles=FEATURE_NEW_DOC_DETAILS_EXPORT:1" TargetMode="External"/><Relationship Id="rId100" Type="http://schemas.openxmlformats.org/officeDocument/2006/relationships/hyperlink" Target="https://www-1scopus-1com-1unwr6wag00a2.hps.bj.uj.edu.pl/record/display.uri?eid=2-s2.0-84951741478&amp;origin=resultslist&amp;sort=plf-f&amp;src=s&amp;sid=6315f12e0351cec651235c5f7db08387&amp;sot=a&amp;sdt=a&amp;cluster=scosubtype%2c%22ar%22%2ct&amp;sl=61&amp;s=TITLE%28Capillary+Electrophoresis+separation+mass+spectrometry%29&amp;relpos=12&amp;citeCnt=8&amp;searchTerm=&amp;featureToggles=FEATURE_NEW_DOC_DETAILS_EXPORT:1" TargetMode="External"/><Relationship Id="rId105" Type="http://schemas.openxmlformats.org/officeDocument/2006/relationships/hyperlink" Target="https://www-1scopus-1com-1unwr6wag00a2.hps.bj.uj.edu.pl/record/display.uri?eid=2-s2.0-84915749803&amp;origin=resultslist&amp;sort=plf-f&amp;src=s&amp;sid=6315f12e0351cec651235c5f7db08387&amp;sot=a&amp;sdt=a&amp;cluster=scosubtype%2c%22ar%22%2ct&amp;sl=61&amp;s=TITLE%28Capillary+Electrophoresis+separation+mass+spectrometry%29&amp;relpos=19&amp;citeCnt=43&amp;searchTerm=&amp;featureToggles=FEATURE_NEW_DOC_DETAILS_EXPORT:1" TargetMode="External"/><Relationship Id="rId126" Type="http://schemas.openxmlformats.org/officeDocument/2006/relationships/hyperlink" Target="https://www-1scopus-1com-1unwr6wwj0033.hps.bj.uj.edu.pl/record/display.uri?eid=2-s2.0-85021838419&amp;origin=resultslist&amp;sort=plf-f&amp;src=s&amp;nlo=&amp;nlr=&amp;nls=&amp;sid=a1191c17c68a5d41d97a9b5d77c8da1c&amp;sot=a&amp;sdt=a&amp;cluster=scosubtype%2c%22ar%22%2ct&amp;sl=26&amp;s=TITLE-ABS-KEY%28portable+CE%29&amp;relpos=107&amp;citeCnt=9&amp;searchTerm=&amp;featureToggles=FEATURE_NEW_DOC_DETAILS_EXPORT:1" TargetMode="External"/><Relationship Id="rId147" Type="http://schemas.openxmlformats.org/officeDocument/2006/relationships/hyperlink" Target="https://www-1scopus-1com-1unwr6w0e0132.hps.bj.uj.edu.pl/record/display.uri?eid=2-s2.0-70349215351&amp;origin=resultslist&amp;sort=plf-f&amp;src=s&amp;st1=gas+chromatography+mass+spectrometry+separation&amp;nlo=&amp;nlr=&amp;nls=&amp;sid=29c195c279cb9a604d4b2e65111189d9&amp;sot=b&amp;sdt=b&amp;sl=54&amp;s=TITLE%28gas+chromatography+mass+spectrometry+separation%29&amp;relpos=53&amp;citeCnt=96&amp;searchTerm=&amp;featureToggles=FEATURE_NEW_DOC_DETAILS_EXPORT:1" TargetMode="External"/><Relationship Id="rId8" Type="http://schemas.openxmlformats.org/officeDocument/2006/relationships/hyperlink" Target="https://www-1scopus-1com-1unwr6wpf02a2.hps.bj.uj.edu.pl/record/display.uri?eid=2-s2.0-85112707464&amp;origin=resultslist&amp;sort=plf-f&amp;src=s&amp;st1=high+performance+liquid+chromatography+separation&amp;nlo=&amp;nlr=&amp;nls=&amp;sid=573653c19c9c45ebfa16535181358ef4&amp;sot=b&amp;sdt=cl&amp;cluster=scosubtype%2c%22ar%22%2ct&amp;sl=56&amp;s=TITLE%28high+performance+liquid+chromatography+separation%29&amp;relpos=20&amp;citeCnt=1&amp;searchTerm=" TargetMode="External"/><Relationship Id="rId51" Type="http://schemas.openxmlformats.org/officeDocument/2006/relationships/hyperlink" Target="https://www-1scopus-1com-1unwr6w0e0033.hps.bj.uj.edu.pl/record/display.uri?eid=2-s2.0-84928368211&amp;origin=resultslist&amp;sort=plf-f&amp;src=s&amp;st1=separation+Gas+chromatography+mass+spectrometry&amp;nlo=&amp;nlr=&amp;nls=&amp;sid=863ffbfa00e78d8226d96e4a482d05f1&amp;sot=b&amp;sdt=cl&amp;cluster=scosubtype%2c%22ar%22%2ct&amp;sl=54&amp;s=TITLE%28separation+Gas+chromatography+mass+spectrometry%29&amp;relpos=21&amp;citeCnt=12&amp;searchTerm=&amp;featureToggles=FEATURE_NEW_DOC_DETAILS_EXPORT:1" TargetMode="External"/><Relationship Id="rId72" Type="http://schemas.openxmlformats.org/officeDocument/2006/relationships/hyperlink" Target="https://www-1scopus-1com-1unwr6wcy000a.hps.bj.uj.edu.pl/record/display.uri?eid=2-s2.0-85120177279&amp;origin=resultslist&amp;sort=plf-f&amp;src=s&amp;st1=capillary+electrophoresis+separation&amp;sid=1e6e4a1d8b94e639275fe8f1b30f19fd&amp;sot=b&amp;sdt=b&amp;sl=43&amp;s=TITLE%28capillary+electrophoresis+separation%29&amp;relpos=16&amp;citeCnt=0&amp;searchTerm=&amp;featureToggles=FEATURE_NEW_DOC_DETAILS_EXPORT:1" TargetMode="External"/><Relationship Id="rId93" Type="http://schemas.openxmlformats.org/officeDocument/2006/relationships/hyperlink" Target="https://www-1scopus-1com-1unwr6wag00a2.hps.bj.uj.edu.pl/record/display.uri?eid=2-s2.0-85078108730&amp;origin=resultslist&amp;sort=plf-f&amp;src=s&amp;st1=Capillary+Electrophoresis+separation&amp;nlo=&amp;nlr=&amp;nls=&amp;sid=47349398853b6a72f50e54db002d5175&amp;sot=b&amp;sdt=cl&amp;cluster=scosubtype%2c%22ar%22%2ct&amp;sl=43&amp;s=TITLE%28Capillary+Electrophoresis+separation%29&amp;relpos=56&amp;citeCnt=10&amp;searchTerm=&amp;featureToggles=FEATURE_NEW_DOC_DETAILS_EXPORT:1" TargetMode="External"/><Relationship Id="rId98" Type="http://schemas.openxmlformats.org/officeDocument/2006/relationships/hyperlink" Target="https://www-1scopus-1com-1unwr6wag00a2.hps.bj.uj.edu.pl/record/display.uri?eid=2-s2.0-84982151894&amp;origin=resultslist&amp;sort=plf-f&amp;src=s&amp;sid=6315f12e0351cec651235c5f7db08387&amp;sot=a&amp;sdt=a&amp;cluster=scosubtype%2c%22ar%22%2ct&amp;sl=61&amp;s=TITLE%28Capillary+Electrophoresis+separation+mass+spectrometry%29&amp;relpos=9&amp;citeCnt=11&amp;searchTerm=&amp;featureToggles=FEATURE_NEW_DOC_DETAILS_EXPORT:1" TargetMode="External"/><Relationship Id="rId121" Type="http://schemas.openxmlformats.org/officeDocument/2006/relationships/hyperlink" Target="https://www-1scopus-1com-1unwr6wwj0033.hps.bj.uj.edu.pl/record/display.uri?eid=2-s2.0-85087823666&amp;origin=resultslist&amp;sort=plf-f&amp;src=s&amp;nlo=&amp;nlr=&amp;nls=&amp;sid=a1191c17c68a5d41d97a9b5d77c8da1c&amp;sot=a&amp;sdt=a&amp;cluster=scosubtype%2c%22ar%22%2ct&amp;sl=26&amp;s=TITLE-ABS-KEY%28portable+CE%29&amp;relpos=49&amp;citeCnt=4&amp;searchTerm=&amp;featureToggles=FEATURE_NEW_DOC_DETAILS_EXPORT:1" TargetMode="External"/><Relationship Id="rId142" Type="http://schemas.openxmlformats.org/officeDocument/2006/relationships/hyperlink" Target="https://www-1scopus-1com-1unwr6wpf0285.hps.bj.uj.edu.pl/record/display.uri?eid=2-s2.0-85125530273&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2&amp;citeCnt=1&amp;searchTerm=&amp;featureToggles=FEATURE_NEW_DOC_DETAILS_EXPORT:1" TargetMode="External"/><Relationship Id="rId3" Type="http://schemas.openxmlformats.org/officeDocument/2006/relationships/hyperlink" Target="https://www-1scopus-1com-1unwr6wpf02a2.hps.bj.uj.edu.pl/record/display.uri?eid=2-s2.0-85129066108&amp;origin=resultslist&amp;sort=plf-f&amp;src=s&amp;st1=high+performance+liquid+chromatography+separation&amp;nlo=&amp;nlr=&amp;nls=&amp;sid=573653c19c9c45ebfa16535181358ef4&amp;sot=b&amp;sdt=cl&amp;cluster=scosubtype%2c%22ar%22%2ct&amp;sl=56&amp;s=TITLE%28high+performance+liquid+chromatography+separation%29&amp;relpos=4&amp;citeCnt=0&amp;searchTerm=&amp;featureToggles=FEATURE_NEW_DOC_DETAILS_EXPORT:1" TargetMode="External"/><Relationship Id="rId25" Type="http://schemas.openxmlformats.org/officeDocument/2006/relationships/hyperlink" Target="https://www-1scopus-1com-1unwr6wpf0bd0.hps.bj.uj.edu.pl/record/display.uri?eid=2-s2.0-85083217279&amp;origin=resultslist&amp;sort=plf-f&amp;src=s&amp;st1=high+performance+liquid+chromatography+separation&amp;nlo=&amp;nlr=&amp;nls=&amp;sid=c1ab8753ab4c70e0650ab00d83e011f6&amp;sot=b&amp;sdt=cl&amp;cluster=scosubtype%2c%22ar%22%2ct&amp;sl=56&amp;s=TITLE%28high+performance+liquid+chromatography+separation%29&amp;relpos=69&amp;citeCnt=3&amp;searchTerm=&amp;featureToggles=FEATURE_NEW_DOC_DETAILS_EXPORT:1" TargetMode="External"/><Relationship Id="rId46" Type="http://schemas.openxmlformats.org/officeDocument/2006/relationships/hyperlink" Target="https://www-1scopus-1com-1unwr6w0e0033.hps.bj.uj.edu.pl/record/display.uri?eid=2-s2.0-85070537049&amp;origin=resultslist&amp;sort=plf-f&amp;src=s&amp;st1=separation+Gas+chromatography+mass+spectrometry&amp;nlo=&amp;nlr=&amp;nls=&amp;sid=863ffbfa00e78d8226d96e4a482d05f1&amp;sot=b&amp;sdt=cl&amp;cluster=scosubtype%2c%22ar%22%2ct&amp;sl=54&amp;s=TITLE%28separation+Gas+chromatography+mass+spectrometry%29&amp;relpos=8&amp;citeCnt=2&amp;searchTerm=&amp;featureToggles=FEATURE_NEW_DOC_DETAILS_EXPORT:1" TargetMode="External"/><Relationship Id="rId67" Type="http://schemas.openxmlformats.org/officeDocument/2006/relationships/hyperlink" Target="https://www-1scopus-1com-1unwr6w0e0591.hps.bj.uj.edu.pl/record/display.uri?eid=2-s2.0-85124225240&amp;origin=resultslist&amp;sort=plf-f&amp;src=s&amp;st1=capillary+electrophoresis+separation&amp;nlo=&amp;nlr=&amp;nls=&amp;sid=500a370dfb32bc0ed41a2a296e41cec5&amp;sot=b&amp;sdt=cl&amp;cluster=scosubtype%2c%22ar%22%2ct&amp;sl=43&amp;s=TITLE%28capillary+electrophoresis+separation%29&amp;relpos=4&amp;citeCnt=0&amp;searchTerm=&amp;featureToggles=FEATURE_NEW_DOC_DETAILS_EXPORT:1" TargetMode="External"/><Relationship Id="rId116" Type="http://schemas.openxmlformats.org/officeDocument/2006/relationships/hyperlink" Target="https://www-1scopus-1com-1unwr6wwj0010.hps.bj.uj.edu.pl/record/display.uri?eid=2-s2.0-59249095933&amp;origin=resultslist&amp;sort=plf-f&amp;src=s&amp;st1=portable+CE&amp;nlo=&amp;nlr=&amp;nls=&amp;sid=bf833e2dd70b6bafce6b9c2dcb204331&amp;sot=b&amp;sdt=cl&amp;cluster=scosubtype%2c%22ar%22%2ct&amp;sl=18&amp;s=TITLE%28portable+CE%29&amp;relpos=6&amp;citeCnt=82&amp;searchTerm=&amp;featureToggles=FEATURE_NEW_DOC_DETAILS_EXPORT:1" TargetMode="External"/><Relationship Id="rId137" Type="http://schemas.openxmlformats.org/officeDocument/2006/relationships/hyperlink" Target="https://www-1scopus-1com-1unwr6wwj0033.hps.bj.uj.edu.pl/record/display.uri?eid=2-s2.0-84880702521&amp;origin=resultslist&amp;sort=plf-f&amp;src=s&amp;nlo=&amp;nlr=&amp;nls=&amp;sid=a1191c17c68a5d41d97a9b5d77c8da1c&amp;sot=a&amp;sdt=a&amp;cluster=scosubtype%2c%22ar%22%2ct&amp;sl=26&amp;s=TITLE-ABS-KEY%28portable+CE%29&amp;relpos=177&amp;citeCnt=30&amp;searchTerm=&amp;featureToggles=FEATURE_NEW_DOC_DETAILS_EXPORT:1" TargetMode="External"/><Relationship Id="rId20" Type="http://schemas.openxmlformats.org/officeDocument/2006/relationships/hyperlink" Target="https://www-1scopus-1com-1unwr6wpf0b38.hps.bj.uj.edu.pl/record/display.uri?eid=2-s2.0-85082625532&amp;origin=resultslist&amp;sort=plf-f&amp;src=s&amp;st1=high+performance+liquid+chromatography+separation&amp;nlo=&amp;nlr=&amp;nls=&amp;sid=dbdff6e836313f5423975f1ab078efda&amp;sot=b&amp;sdt=cl&amp;cluster=scosubtype%2c%22ar%22%2ct&amp;sl=56&amp;s=TITLE%28high+performance+liquid+chromatography+separation%29&amp;relpos=51&amp;citeCnt=5&amp;searchTerm=&amp;featureToggles=FEATURE_NEW_DOC_DETAILS_EXPORT:1" TargetMode="External"/><Relationship Id="rId41" Type="http://schemas.openxmlformats.org/officeDocument/2006/relationships/hyperlink" Target="https://www-1scopus-1com-1unwr6wq00098.hps.bj.uj.edu.pl/record/display.uri?eid=2-s2.0-84891835002&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8&amp;citeCnt=16&amp;searchTerm=&amp;featureToggles=FEATURE_NEW_DOC_DETAILS_EXPORT:1" TargetMode="External"/><Relationship Id="rId62" Type="http://schemas.openxmlformats.org/officeDocument/2006/relationships/hyperlink" Target="https://www-1scopus-1com-1unwr6w0e01f9.hps.bj.uj.edu.pl/record/display.uri?eid=2-s2.0-34347338600&amp;origin=resultslist&amp;sort=plf-f&amp;src=s&amp;st1=gas+chromatography+mass+spectrometry+separation&amp;nlo=&amp;nlr=&amp;nls=&amp;sid=05963619845fcf4e0989465f207804c3&amp;sot=b&amp;sdt=cl&amp;cluster=scosubtype%2c%22ar%22%2ct&amp;sl=54&amp;s=TITLE%28gas+chromatography+mass+spectrometry+separation%29&amp;relpos=55&amp;citeCnt=15&amp;searchTerm=&amp;featureToggles=FEATURE_NEW_DOC_DETAILS_EXPORT:1" TargetMode="External"/><Relationship Id="rId83" Type="http://schemas.openxmlformats.org/officeDocument/2006/relationships/hyperlink" Target="https://www-1scopus-1com-1unwr6wag00a2.hps.bj.uj.edu.pl/record/display.uri?eid=2-s2.0-85089443610&amp;origin=resultslist&amp;sort=plf-f&amp;src=s&amp;st1=Capillary+Electrophoresis+separation&amp;nlo=&amp;nlr=&amp;nls=&amp;sid=47349398853b6a72f50e54db002d5175&amp;sot=b&amp;sdt=cl&amp;cluster=scosubtype%2c%22ar%22%2ct&amp;sl=43&amp;s=TITLE%28Capillary+Electrophoresis+separation%29&amp;relpos=35&amp;citeCnt=6&amp;searchTerm=&amp;featureToggles=FEATURE_NEW_DOC_DETAILS_EXPORT:1" TargetMode="External"/><Relationship Id="rId88" Type="http://schemas.openxmlformats.org/officeDocument/2006/relationships/hyperlink" Target="https://www-1scopus-1com-1unwr6wag00a2.hps.bj.uj.edu.pl/record/display.uri?eid=2-s2.0-85084175721&amp;origin=resultslist&amp;sort=plf-f&amp;src=s&amp;st1=Capillary+Electrophoresis+separation&amp;nlo=&amp;nlr=&amp;nls=&amp;sid=47349398853b6a72f50e54db002d5175&amp;sot=b&amp;sdt=cl&amp;cluster=scosubtype%2c%22ar%22%2ct&amp;sl=43&amp;s=TITLE%28Capillary+Electrophoresis+separation%29&amp;relpos=48&amp;citeCnt=5&amp;searchTerm=&amp;featureToggles=FEATURE_NEW_DOC_DETAILS_EXPORT:1" TargetMode="External"/><Relationship Id="rId111" Type="http://schemas.openxmlformats.org/officeDocument/2006/relationships/hyperlink" Target="https://www-1scopus-1com-1unwr6wag00d1.hps.bj.uj.edu.pl/record/display.uri?eid=2-s2.0-84858970914&amp;origin=resultslist&amp;sort=plf-f&amp;src=s&amp;st1=capillary+electrophoresis+mass+spectrometry+separation&amp;nlo=&amp;nlr=&amp;nls=&amp;sid=d2b1282f76626b984d0cb271280923a3&amp;sot=b&amp;sdt=cl&amp;cluster=scosubtype%2c%22ar%22%2ct&amp;sl=61&amp;s=TITLE%28capillary+electrophoresis+mass+spectrometry+separation%29&amp;relpos=30&amp;citeCnt=19&amp;searchTerm=&amp;featureToggles=FEATURE_NEW_DOC_DETAILS_EXPORT:1" TargetMode="External"/><Relationship Id="rId132" Type="http://schemas.openxmlformats.org/officeDocument/2006/relationships/hyperlink" Target="https://www-1scopus-1com-1unwr6wwj0033.hps.bj.uj.edu.pl/record/display.uri?eid=2-s2.0-84929519118&amp;origin=resultslist&amp;sort=plf-f&amp;src=s&amp;nlo=&amp;nlr=&amp;nls=&amp;sid=a1191c17c68a5d41d97a9b5d77c8da1c&amp;sot=a&amp;sdt=a&amp;cluster=scosubtype%2c%22ar%22%2ct&amp;sl=26&amp;s=TITLE-ABS-KEY%28portable+CE%29&amp;relpos=142&amp;citeCnt=7&amp;searchTerm=&amp;featureToggles=FEATURE_NEW_DOC_DETAILS_EXPORT:1" TargetMode="External"/><Relationship Id="rId15" Type="http://schemas.openxmlformats.org/officeDocument/2006/relationships/hyperlink" Target="https://www-1scopus-1com-1unwr6wpf0708.hps.bj.uj.edu.pl/record/display.uri?eid=2-s2.0-85095704255&amp;origin=resultslist&amp;sort=plf-f&amp;src=s&amp;st1=high+performance+liquid+chromatography+separation&amp;nlo=&amp;nlr=&amp;nls=&amp;sid=0252f5c0cd875e66ecc75f507f9989a4&amp;sot=b&amp;sdt=cl&amp;cluster=scosubtype%2c%22ar%22%2ct&amp;sl=56&amp;s=TITLE%28high+performance+liquid+chromatography+separation%29&amp;relpos=40&amp;citeCnt=2&amp;searchTerm=&amp;featureToggles=FEATURE_NEW_DOC_DETAILS_EXPORT:1" TargetMode="External"/><Relationship Id="rId36" Type="http://schemas.openxmlformats.org/officeDocument/2006/relationships/hyperlink" Target="https://www-1scopus-1com-1unwr6wq00088.hps.bj.uj.edu.pl/record/display.uri?eid=2-s2.0-8497750733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9&amp;citeCnt=15&amp;searchTerm=&amp;featureToggles=FEATURE_NEW_DOC_DETAILS_EXPORT:1" TargetMode="External"/><Relationship Id="rId57" Type="http://schemas.openxmlformats.org/officeDocument/2006/relationships/hyperlink" Target="https://www-1scopus-1com-1unwr6w0e012e.hps.bj.uj.edu.pl/record/display.uri?eid=2-s2.0-80051550966&amp;origin=resultslist&amp;sort=plf-f&amp;src=s&amp;st1=separation+gas+chromatography+mass+spectrometry&amp;nlo=&amp;nlr=&amp;nls=&amp;sid=862011787dda9a9026603e20f30e93f4&amp;sot=b&amp;sdt=cl&amp;cluster=scosubtype%2c%22ar%22%2ct&amp;sl=54&amp;s=TITLE%28separation+gas+chromatography+mass+spectrometry%29&amp;relpos=42&amp;citeCnt=22&amp;searchTerm=" TargetMode="External"/><Relationship Id="rId106" Type="http://schemas.openxmlformats.org/officeDocument/2006/relationships/hyperlink" Target="https://www-1scopus-1com-1unwr6wag00a2.hps.bj.uj.edu.pl/record/display.uri?eid=2-s2.0-84917674880&amp;origin=resultslist&amp;sort=plf-f&amp;src=s&amp;nlo=&amp;nlr=&amp;nls=&amp;sid=6315f12e0351cec651235c5f7db08387&amp;sot=a&amp;sdt=a&amp;cluster=scosubtype%2c%22ar%22%2ct&amp;sl=61&amp;s=TITLE%28Capillary+Electrophoresis+separation+mass+spectrometry%29&amp;relpos=20&amp;citeCnt=59&amp;searchTerm=&amp;featureToggles=FEATURE_NEW_DOC_DETAILS_EXPORT:1" TargetMode="External"/><Relationship Id="rId127" Type="http://schemas.openxmlformats.org/officeDocument/2006/relationships/hyperlink" Target="https://www-1scopus-1com-1unwr6wwj0033.hps.bj.uj.edu.pl/record/display.uri?eid=2-s2.0-84982151894&amp;origin=resultslist&amp;sort=plf-f&amp;src=s&amp;nlo=&amp;nlr=&amp;nls=&amp;sid=a1191c17c68a5d41d97a9b5d77c8da1c&amp;sot=a&amp;sdt=a&amp;cluster=scosubtype%2c%22ar%22%2ct&amp;sl=26&amp;s=TITLE-ABS-KEY%28portable+CE%29&amp;relpos=117&amp;citeCnt=11&amp;searchTerm=&amp;featureToggles=FEATURE_NEW_DOC_DETAILS_EXPORT:1" TargetMode="External"/><Relationship Id="rId10" Type="http://schemas.openxmlformats.org/officeDocument/2006/relationships/hyperlink" Target="https://www-1scopus-1com-1unwr6wpf056d.hps.bj.uj.edu.pl/record/display.uri?eid=2-s2.0-85110482815&amp;origin=resultslist&amp;sort=plf-f&amp;src=s&amp;st1=high+performance+liquid+chromatography+separation&amp;nlo=&amp;nlr=&amp;nls=&amp;sid=3f68f295e45ad0c600645082f704bc52&amp;sot=b&amp;sdt=cl&amp;cluster=scosubtype%2c%22ar%22%2ct&amp;sl=56&amp;s=TITLE%28high+performance+liquid+chromatography+separation%29&amp;relpos=25&amp;citeCnt=2&amp;searchTerm=&amp;featureToggles=FEATURE_NEW_DOC_DETAILS_EXPORT:1" TargetMode="External"/><Relationship Id="rId31" Type="http://schemas.openxmlformats.org/officeDocument/2006/relationships/hyperlink" Target="https://www-1scopus-1com-1unwr6wag0225.hps.bj.uj.edu.pl/record/display.uri?eid=2-s2.0-85052299359&amp;origin=resultslist&amp;sort=plf-f&amp;src=s&amp;st1=high-performance+liquid+chromatography+mass+spectrometry+separation&amp;nlo=&amp;nlr=&amp;nls=&amp;sid=7c1a0fb83137ce8f631f80a21a9f5e6e&amp;sot=b&amp;sdt=cl&amp;cluster=scosubtype%2c%22ar%22%2ct&amp;sl=74&amp;s=TITLE%28high-performance+liquid+chromatography+mass+spectrometry+separation%29&amp;relpos=17&amp;citeCnt=3&amp;searchTerm=&amp;featureToggles=FEATURE_NEW_DOC_DETAILS_EXPORT:1" TargetMode="External"/><Relationship Id="rId52" Type="http://schemas.openxmlformats.org/officeDocument/2006/relationships/hyperlink" Target="https://www-1scopus-1com-1unwr6w0e0033.hps.bj.uj.edu.pl/record/display.uri?eid=2-s2.0-84924040345&amp;origin=resultslist&amp;sort=plf-f&amp;src=s&amp;st1=separation+Gas+chromatography+mass+spectrometry&amp;nlo=&amp;nlr=&amp;nls=&amp;sid=863ffbfa00e78d8226d96e4a482d05f1&amp;sot=b&amp;sdt=cl&amp;cluster=scosubtype%2c%22ar%22%2ct&amp;sl=54&amp;s=TITLE%28separation+Gas+chromatography+mass+spectrometry%29&amp;relpos=22&amp;citeCnt=31&amp;searchTerm=&amp;featureToggles=FEATURE_NEW_DOC_DETAILS_EXPORT:1" TargetMode="External"/><Relationship Id="rId73" Type="http://schemas.openxmlformats.org/officeDocument/2006/relationships/hyperlink" Target="https://www-1scopus-1com-1unwr6wcy000a.hps.bj.uj.edu.pl/record/display.uri?eid=2-s2.0-85119092765&amp;origin=resultslist&amp;sort=plf-f&amp;src=s&amp;st1=capillary+electrophoresis+separation&amp;sid=1e6e4a1d8b94e639275fe8f1b30f19fd&amp;sot=b&amp;sdt=b&amp;sl=43&amp;s=TITLE%28capillary+electrophoresis+separation%29&amp;relpos=17&amp;citeCnt=0&amp;searchTerm=&amp;featureToggles=FEATURE_NEW_DOC_DETAILS_EXPORT:1" TargetMode="External"/><Relationship Id="rId78" Type="http://schemas.openxmlformats.org/officeDocument/2006/relationships/hyperlink" Target="https://www-1scopus-1com-1unwr6wag003c.hps.bj.uj.edu.pl/record/display.uri?eid=2-s2.0-85103411768&amp;origin=resultslist&amp;sort=plf-f&amp;src=s&amp;st1=capillary+electrophoresis+separation&amp;nlo=&amp;nlr=&amp;nls=&amp;sid=64b6d8624bd8547f28bd66d61000face&amp;sot=b&amp;sdt=cl&amp;cluster=scosubtype%2c%22ar%22%2ct&amp;sl=43&amp;s=TITLE%28capillary+electrophoresis+separation%29&amp;relpos=29&amp;citeCnt=3&amp;searchTerm=&amp;featureToggles=FEATURE_NEW_DOC_DETAILS_EXPORT:1" TargetMode="External"/><Relationship Id="rId94" Type="http://schemas.openxmlformats.org/officeDocument/2006/relationships/hyperlink" Target="https://www-1scopus-1com-1unwr6wag00a2.hps.bj.uj.edu.pl/record/display.uri?eid=2-s2.0-85118786639&amp;origin=resultslist&amp;sort=plf-f&amp;src=s&amp;sid=6315f12e0351cec651235c5f7db08387&amp;sot=a&amp;sdt=a&amp;cluster=scosubtype%2c%22ar%22%2ct&amp;sl=61&amp;s=TITLE%28Capillary+Electrophoresis+separation+mass+spectrometry%29&amp;relpos=1&amp;citeCnt=1&amp;searchTerm=&amp;featureToggles=FEATURE_NEW_DOC_DETAILS_EXPORT:1" TargetMode="External"/><Relationship Id="rId99" Type="http://schemas.openxmlformats.org/officeDocument/2006/relationships/hyperlink" Target="https://www-1scopus-1com-1unwr6wag00a2.hps.bj.uj.edu.pl/record/display.uri?eid=2-s2.0-84963728591&amp;origin=resultslist&amp;sort=plf-f&amp;src=s&amp;sid=6315f12e0351cec651235c5f7db08387&amp;sot=a&amp;sdt=a&amp;cluster=scosubtype%2c%22ar%22%2ct&amp;sl=61&amp;s=TITLE%28Capillary+Electrophoresis+separation+mass+spectrometry%29&amp;relpos=10&amp;citeCnt=14&amp;searchTerm=&amp;featureToggles=FEATURE_NEW_DOC_DETAILS_EXPORT:1" TargetMode="External"/><Relationship Id="rId101" Type="http://schemas.openxmlformats.org/officeDocument/2006/relationships/hyperlink" Target="https://www-1scopus-1com-1unwr6wag00a2.hps.bj.uj.edu.pl/record/display.uri?eid=2-s2.0-84947288235&amp;origin=resultslist&amp;sort=plf-f&amp;src=s&amp;sid=6315f12e0351cec651235c5f7db08387&amp;sot=a&amp;sdt=a&amp;cluster=scosubtype%2c%22ar%22%2ct&amp;sl=61&amp;s=TITLE%28Capillary+Electrophoresis+separation+mass+spectrometry%29&amp;relpos=13&amp;citeCnt=36&amp;searchTerm=&amp;featureToggles=FEATURE_NEW_DOC_DETAILS_EXPORT:1" TargetMode="External"/><Relationship Id="rId122" Type="http://schemas.openxmlformats.org/officeDocument/2006/relationships/hyperlink" Target="https://www-1scopus-1com-1unwr6wwj0033.hps.bj.uj.edu.pl/record/display.uri?eid=2-s2.0-85077309206&amp;origin=resultslist&amp;sort=plf-f&amp;src=s&amp;nlo=&amp;nlr=&amp;nls=&amp;sid=a1191c17c68a5d41d97a9b5d77c8da1c&amp;sot=a&amp;sdt=a&amp;cluster=scosubtype%2c%22ar%22%2ct&amp;sl=26&amp;s=TITLE-ABS-KEY%28portable+CE%29&amp;relpos=63&amp;citeCnt=12&amp;searchTerm=&amp;featureToggles=FEATURE_NEW_DOC_DETAILS_EXPORT:1" TargetMode="External"/><Relationship Id="rId143" Type="http://schemas.openxmlformats.org/officeDocument/2006/relationships/hyperlink" Target="https://www-1scopus-1com-1unwr6wag01d2.hps.bj.uj.edu.pl/record/display.uri?eid=2-s2.0-8510580450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2&amp;citeCnt=3&amp;searchTerm=&amp;featureToggles=FEATURE_NEW_DOC_DETAILS_EXPORT:1" TargetMode="External"/><Relationship Id="rId148" Type="http://schemas.openxmlformats.org/officeDocument/2006/relationships/hyperlink" Target="https://www-1scopus-1com-1unwr6wcy000a.hps.bj.uj.edu.pl/record/display.uri?eid=2-s2.0-85120939238&amp;origin=resultslist&amp;sort=plf-f&amp;src=s&amp;st1=capillary+electrophoresis+separation&amp;sid=1e6e4a1d8b94e639275fe8f1b30f19fd&amp;sot=b&amp;sdt=b&amp;sl=43&amp;s=TITLE%28capillary+electrophoresis+separation%29&amp;relpos=18&amp;citeCnt=0&amp;searchTerm=&amp;featureToggles=FEATURE_NEW_DOC_DETAILS_EXPORT:1" TargetMode="External"/><Relationship Id="rId4" Type="http://schemas.openxmlformats.org/officeDocument/2006/relationships/hyperlink" Target="https://www-1scopus-1com-1unwr6wpf02a2.hps.bj.uj.edu.pl/record/display.uri?eid=2-s2.0-85124652808&amp;origin=resultslist&amp;sort=plf-f&amp;src=s&amp;st1=high+performance+liquid+chromatography+separation&amp;nlo=&amp;nlr=&amp;nls=&amp;sid=573653c19c9c45ebfa16535181358ef4&amp;sot=b&amp;sdt=cl&amp;cluster=scosubtype%2c%22ar%22%2ct&amp;sl=56&amp;s=TITLE%28high+performance+liquid+chromatography+separation%29&amp;relpos=6&amp;citeCnt=0&amp;searchTerm=&amp;featureToggles=FEATURE_NEW_DOC_DETAILS_EXPORT:1" TargetMode="External"/><Relationship Id="rId9" Type="http://schemas.openxmlformats.org/officeDocument/2006/relationships/hyperlink" Target="https://www-1scopus-1com-1unwr6wpf056d.hps.bj.uj.edu.pl/record/display.uri?eid=2-s2.0-85111020707&amp;origin=resultslist&amp;sort=plf-f&amp;src=s&amp;st1=high+performance+liquid+chromatography+separation&amp;nlo=&amp;nlr=&amp;nls=&amp;sid=3f68f295e45ad0c600645082f704bc52&amp;sot=b&amp;sdt=cl&amp;cluster=scosubtype%2c%22ar%22%2ct&amp;sl=56&amp;s=TITLE%28high+performance+liquid+chromatography+separation%29&amp;relpos=24&amp;citeCnt=2&amp;searchTerm=&amp;featureToggles=FEATURE_NEW_DOC_DETAILS_EXPORT:1" TargetMode="External"/><Relationship Id="rId26" Type="http://schemas.openxmlformats.org/officeDocument/2006/relationships/hyperlink" Target="https://www-1scopus-1com-1unwr6wpf0bf1.hps.bj.uj.edu.pl/record/display.uri?eid=2-s2.0-85075482263&amp;origin=resultslist&amp;sort=plf-f&amp;src=s&amp;st1=high+performance+liquid+chromatography+separation&amp;nlo=&amp;nlr=&amp;nls=&amp;sid=c1ab8753ab4c70e0650ab00d83e011f6&amp;sot=b&amp;sdt=cl&amp;cluster=scosubtype%2c%22ar%22%2ct&amp;sl=56&amp;s=TITLE%28high+performance+liquid+chromatography+separation%29&amp;relpos=72&amp;citeCnt=19&amp;searchTerm=&amp;featureToggles=FEATURE_NEW_DOC_DETAILS_EXPORT:1" TargetMode="External"/><Relationship Id="rId47" Type="http://schemas.openxmlformats.org/officeDocument/2006/relationships/hyperlink" Target="https://www-1scopus-1com-1unwr6w0e0033.hps.bj.uj.edu.pl/record/display.uri?eid=2-s2.0-85055797274&amp;origin=resultslist&amp;sort=plf-f&amp;src=s&amp;st1=separation+Gas+chromatography+mass+spectrometry&amp;nlo=&amp;nlr=&amp;nls=&amp;sid=863ffbfa00e78d8226d96e4a482d05f1&amp;sot=b&amp;sdt=cl&amp;cluster=scosubtype%2c%22ar%22%2ct&amp;sl=54&amp;s=TITLE%28separation+Gas+chromatography+mass+spectrometry%29&amp;relpos=10&amp;citeCnt=4&amp;searchTerm=&amp;featureToggles=FEATURE_NEW_DOC_DETAILS_EXPORT:1" TargetMode="External"/><Relationship Id="rId68" Type="http://schemas.openxmlformats.org/officeDocument/2006/relationships/hyperlink" Target="https://www-1scopus-1com-1unwr6w0e0591.hps.bj.uj.edu.pl/record/display.uri?eid=2-s2.0-85122741915&amp;origin=resultslist&amp;sort=plf-f&amp;src=s&amp;st1=capillary+electrophoresis+separation&amp;nlo=&amp;nlr=&amp;nls=&amp;sid=500a370dfb32bc0ed41a2a296e41cec5&amp;sot=b&amp;sdt=cl&amp;cluster=scosubtype%2c%22ar%22%2ct&amp;sl=43&amp;s=TITLE%28capillary+electrophoresis+separation%29&amp;relpos=6&amp;citeCnt=1&amp;searchTerm=&amp;featureToggles=FEATURE_NEW_DOC_DETAILS_EXPORT:1" TargetMode="External"/><Relationship Id="rId89" Type="http://schemas.openxmlformats.org/officeDocument/2006/relationships/hyperlink" Target="https://www-1scopus-1com-1unwr6wag00a2.hps.bj.uj.edu.pl/record/display.uri?eid=2-s2.0-85090823354&amp;origin=resultslist&amp;sort=plf-f&amp;src=s&amp;st1=Capillary+Electrophoresis+separation&amp;nlo=&amp;nlr=&amp;nls=&amp;sid=47349398853b6a72f50e54db002d5175&amp;sot=b&amp;sdt=cl&amp;cluster=scosubtype%2c%22ar%22%2ct&amp;sl=43&amp;s=TITLE%28Capillary+Electrophoresis+separation%29&amp;relpos=50&amp;citeCnt=12&amp;searchTerm=&amp;featureToggles=FEATURE_NEW_DOC_DETAILS_EXPORT:1" TargetMode="External"/><Relationship Id="rId112" Type="http://schemas.openxmlformats.org/officeDocument/2006/relationships/hyperlink" Target="https://www-1scopus-1com-1unwr6wag00d1.hps.bj.uj.edu.pl/record/display.uri?eid=2-s2.0-54049120978&amp;origin=resultslist&amp;sort=plf-f&amp;src=s&amp;st1=capillary+electrophoresis+mass+spectrometry+separation&amp;nlo=&amp;nlr=&amp;nls=&amp;sid=d2b1282f76626b984d0cb271280923a3&amp;sot=b&amp;sdt=cl&amp;cluster=scosubtype%2c%22ar%22%2ct&amp;sl=61&amp;s=TITLE%28capillary+electrophoresis+mass+spectrometry+separation%29&amp;relpos=36&amp;citeCnt=35&amp;searchTerm=&amp;featureToggles=FEATURE_NEW_DOC_DETAILS_EXPORT:1" TargetMode="External"/><Relationship Id="rId133" Type="http://schemas.openxmlformats.org/officeDocument/2006/relationships/hyperlink" Target="https://www-1scopus-1com-1unwr6wwj0033.hps.bj.uj.edu.pl/record/display.uri?eid=2-s2.0-84942035535&amp;origin=resultslist&amp;sort=plf-f&amp;src=s&amp;nlo=&amp;nlr=&amp;nls=&amp;sid=a1191c17c68a5d41d97a9b5d77c8da1c&amp;sot=a&amp;sdt=a&amp;cluster=scosubtype%2c%22ar%22%2ct&amp;sl=26&amp;s=TITLE-ABS-KEY%28portable+CE%29&amp;relpos=146&amp;citeCnt=24&amp;searchTerm=&amp;featureToggles=FEATURE_NEW_DOC_DETAILS_EXPORT:1" TargetMode="External"/><Relationship Id="rId16" Type="http://schemas.openxmlformats.org/officeDocument/2006/relationships/hyperlink" Target="https://www-1scopus-1com-1unwr6wpf0708.hps.bj.uj.edu.pl/record/display.uri?eid=2-s2.0-85107797727&amp;origin=resultslist&amp;sort=plf-f&amp;src=s&amp;st1=high+performance+liquid+chromatography+separation&amp;nlo=&amp;nlr=&amp;nls=&amp;sid=0252f5c0cd875e66ecc75f507f9989a4&amp;sot=b&amp;sdt=cl&amp;cluster=scosubtype%2c%22ar%22%2ct&amp;sl=56&amp;s=TITLE%28high+performance+liquid+chromatography+separation%29&amp;relpos=44&amp;citeCnt=0&amp;searchTerm=&amp;featureToggles=FEATURE_NEW_DOC_DETAILS_EXPORT:1" TargetMode="External"/><Relationship Id="rId37" Type="http://schemas.openxmlformats.org/officeDocument/2006/relationships/hyperlink" Target="https://www-1scopus-1com-1unwr6wq00098.hps.bj.uj.edu.pl/record/display.uri?eid=2-s2.0-84956613254&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3&amp;citeCnt=16&amp;searchTerm=&amp;featureToggles=FEATURE_NEW_DOC_DETAILS_EXPORT:1" TargetMode="External"/><Relationship Id="rId58" Type="http://schemas.openxmlformats.org/officeDocument/2006/relationships/hyperlink" Target="https://www-1scopus-1com-1unwr6w0e0132.hps.bj.uj.edu.pl/record/display.uri?eid=2-s2.0-79954414976&amp;origin=resultslist&amp;sort=plf-f&amp;src=s&amp;st1=gas+chromatography+mass+spectrometry+separation&amp;nlo=&amp;nlr=&amp;nls=&amp;sid=29c195c279cb9a604d4b2e65111189d9&amp;sot=b&amp;sdt=b&amp;sl=54&amp;s=TITLE%28gas+chromatography+mass+spectrometry+separation%29&amp;relpos=49&amp;citeCnt=20&amp;searchTerm=&amp;featureToggles=FEATURE_NEW_DOC_DETAILS_EXPORT:1" TargetMode="External"/><Relationship Id="rId79" Type="http://schemas.openxmlformats.org/officeDocument/2006/relationships/hyperlink" Target="https://www-1scopus-1com-1unwr6wag003c.hps.bj.uj.edu.pl/record/display.uri?eid=2-s2.0-85104928282&amp;origin=resultslist&amp;sort=plf-f&amp;src=s&amp;st1=capillary+electrophoresis+separation&amp;nlo=&amp;nlr=&amp;nls=&amp;sid=64b6d8624bd8547f28bd66d61000face&amp;sot=b&amp;sdt=cl&amp;cluster=scosubtype%2c%22ar%22%2ct&amp;sl=43&amp;s=TITLE%28capillary+electrophoresis+separation%29&amp;relpos=31&amp;citeCnt=4&amp;searchTerm=&amp;featureToggles=FEATURE_NEW_DOC_DETAILS_EXPORT:1" TargetMode="External"/><Relationship Id="rId102" Type="http://schemas.openxmlformats.org/officeDocument/2006/relationships/hyperlink" Target="https://www-1scopus-1com-1unwr6wag00a2.hps.bj.uj.edu.pl/record/display.uri?eid=2-s2.0-84955613419&amp;origin=resultslist&amp;sort=plf-f&amp;src=s&amp;sid=6315f12e0351cec651235c5f7db08387&amp;sot=a&amp;sdt=a&amp;cluster=scosubtype%2c%22ar%22%2ct&amp;sl=61&amp;s=TITLE%28Capillary+Electrophoresis+separation+mass+spectrometry%29&amp;relpos=14&amp;citeCnt=12&amp;searchTerm=&amp;featureToggles=FEATURE_NEW_DOC_DETAILS_EXPORT:1" TargetMode="External"/><Relationship Id="rId123" Type="http://schemas.openxmlformats.org/officeDocument/2006/relationships/hyperlink" Target="https://www-1scopus-1com-1unwr6wwj0033.hps.bj.uj.edu.pl/record/display.uri?eid=2-s2.0-85078721294&amp;origin=resultslist&amp;sort=plf-f&amp;src=s&amp;nlo=&amp;nlr=&amp;nls=&amp;sid=a1191c17c68a5d41d97a9b5d77c8da1c&amp;sot=a&amp;sdt=a&amp;cluster=scosubtype%2c%22ar%22%2ct&amp;sl=26&amp;s=TITLE-ABS-KEY%28portable+CE%29&amp;relpos=68&amp;citeCnt=8&amp;searchTerm=&amp;featureToggles=FEATURE_NEW_DOC_DETAILS_EXPORT:1" TargetMode="External"/><Relationship Id="rId144" Type="http://schemas.openxmlformats.org/officeDocument/2006/relationships/hyperlink" Target="https://www-1scopus-1com-1unwr6wag01d2.hps.bj.uj.edu.pl/record/display.uri?eid=2-s2.0-85074553359&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1&amp;citeCnt=4&amp;searchTerm=&amp;featureToggles=FEATURE_NEW_DOC_DETAILS_EXPORT:1" TargetMode="External"/><Relationship Id="rId90" Type="http://schemas.openxmlformats.org/officeDocument/2006/relationships/hyperlink" Target="https://www-1scopus-1com-1unwr6wag00a2.hps.bj.uj.edu.pl/record/display.uri?eid=2-s2.0-85085271395&amp;origin=resultslist&amp;sort=plf-f&amp;src=s&amp;st1=Capillary+Electrophoresis+separation&amp;nlo=&amp;nlr=&amp;nls=&amp;sid=47349398853b6a72f50e54db002d5175&amp;sot=b&amp;sdt=cl&amp;cluster=scosubtype%2c%22ar%22%2ct&amp;sl=43&amp;s=TITLE%28Capillary+Electrophoresis+separation%29&amp;relpos=51&amp;citeCnt=6&amp;searchTerm=&amp;featureToggles=FEATURE_NEW_DOC_DETAILS_EXPORT:1"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ourworldindata.org/grapher/carbon-intensity-electricity?time=2020" TargetMode="External"/><Relationship Id="rId1" Type="http://schemas.openxmlformats.org/officeDocument/2006/relationships/hyperlink" Target="https://www.eia.gov/tools/faqs/faq.php?id=74&amp;t=11"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62D28-CF65-402A-B342-88847ECDB622}">
  <dimension ref="A1:AH151"/>
  <sheetViews>
    <sheetView tabSelected="1" zoomScale="55" zoomScaleNormal="55" workbookViewId="0">
      <selection activeCell="Z4" sqref="Z4"/>
    </sheetView>
  </sheetViews>
  <sheetFormatPr defaultColWidth="8.90625" defaultRowHeight="27" customHeight="1" x14ac:dyDescent="0.35"/>
  <cols>
    <col min="1" max="1" width="22.08984375" style="14" customWidth="1"/>
    <col min="2" max="2" width="36.1796875" style="1" customWidth="1"/>
    <col min="3" max="3" width="22.54296875" style="5" customWidth="1"/>
    <col min="4" max="4" width="8.90625" style="1"/>
    <col min="5" max="5" width="17.90625" style="1" customWidth="1"/>
    <col min="6" max="6" width="14.1796875" style="1" customWidth="1"/>
    <col min="7" max="7" width="8.90625" style="1"/>
    <col min="8" max="8" width="17.36328125" style="1" bestFit="1" customWidth="1"/>
    <col min="9" max="9" width="8.90625" style="1"/>
    <col min="10" max="10" width="14.08984375" style="1" customWidth="1"/>
    <col min="11" max="11" width="8.90625" style="1"/>
    <col min="12" max="12" width="11.453125" style="16" customWidth="1"/>
    <col min="13" max="13" width="13.1796875" style="16" customWidth="1"/>
    <col min="14" max="15" width="8.90625" style="1"/>
    <col min="16" max="16" width="8.90625" style="7"/>
    <col min="17" max="17" width="12.26953125" style="7" bestFit="1" customWidth="1"/>
    <col min="18" max="18" width="8.90625" style="7"/>
    <col min="19" max="19" width="15.90625" style="1" customWidth="1"/>
    <col min="20" max="21" width="15.90625" style="7" customWidth="1"/>
    <col min="22" max="22" width="15.54296875" style="1" customWidth="1"/>
    <col min="23" max="23" width="18.54296875" style="1" customWidth="1"/>
    <col min="24" max="24" width="21.1796875" style="1" customWidth="1"/>
    <col min="25" max="26" width="8.90625" style="7"/>
    <col min="27" max="30" width="8.90625" style="1"/>
    <col min="31" max="31" width="20" style="1" customWidth="1"/>
    <col min="32" max="32" width="21" style="1" customWidth="1"/>
    <col min="33" max="33" width="24.81640625" style="1" customWidth="1"/>
    <col min="34" max="34" width="12.08984375" style="1" bestFit="1" customWidth="1"/>
    <col min="35" max="16384" width="8.90625" style="1"/>
  </cols>
  <sheetData>
    <row r="1" spans="1:34" ht="55.5" customHeight="1" x14ac:dyDescent="0.35">
      <c r="A1" s="13" t="s">
        <v>6</v>
      </c>
      <c r="B1" s="2" t="s">
        <v>7</v>
      </c>
      <c r="C1" s="3" t="s">
        <v>8</v>
      </c>
      <c r="D1" s="2" t="s">
        <v>9</v>
      </c>
      <c r="E1" s="2" t="s">
        <v>10</v>
      </c>
      <c r="F1" s="2" t="s">
        <v>11</v>
      </c>
      <c r="G1" s="2" t="s">
        <v>12</v>
      </c>
      <c r="H1" s="4" t="s">
        <v>13</v>
      </c>
      <c r="I1" s="4" t="s">
        <v>1</v>
      </c>
      <c r="J1" s="4" t="s">
        <v>14</v>
      </c>
      <c r="K1" s="12" t="s">
        <v>594</v>
      </c>
      <c r="L1" s="15" t="s">
        <v>595</v>
      </c>
      <c r="M1" s="15" t="s">
        <v>596</v>
      </c>
    </row>
    <row r="2" spans="1:34" ht="27" customHeight="1" x14ac:dyDescent="0.35">
      <c r="A2" s="76" t="s">
        <v>0</v>
      </c>
      <c r="B2" s="7" t="s">
        <v>16</v>
      </c>
      <c r="C2" s="63" t="s">
        <v>17</v>
      </c>
      <c r="D2" s="7">
        <v>2022</v>
      </c>
      <c r="E2" s="5" t="s">
        <v>18</v>
      </c>
      <c r="F2" s="7" t="s">
        <v>19</v>
      </c>
      <c r="G2" s="7">
        <v>0</v>
      </c>
      <c r="H2" s="7">
        <v>11</v>
      </c>
      <c r="I2" s="7">
        <v>5</v>
      </c>
      <c r="J2" s="7" t="s">
        <v>20</v>
      </c>
      <c r="K2" s="9">
        <f>AG10</f>
        <v>0.26300000000000001</v>
      </c>
      <c r="L2" s="16">
        <f>(H2/60)*K2*1000</f>
        <v>48.216666666666661</v>
      </c>
      <c r="M2" s="16">
        <f>L2/I2</f>
        <v>9.6433333333333326</v>
      </c>
      <c r="AE2" s="10"/>
      <c r="AF2" s="10" t="s">
        <v>586</v>
      </c>
      <c r="AG2" s="10"/>
    </row>
    <row r="3" spans="1:34" ht="53" customHeight="1" x14ac:dyDescent="0.35">
      <c r="A3" s="76"/>
      <c r="B3" s="7" t="s">
        <v>21</v>
      </c>
      <c r="C3" s="63" t="s">
        <v>25</v>
      </c>
      <c r="D3" s="7">
        <v>2022</v>
      </c>
      <c r="E3" s="7" t="s">
        <v>23</v>
      </c>
      <c r="F3" s="64" t="s">
        <v>22</v>
      </c>
      <c r="G3" s="7">
        <v>0</v>
      </c>
      <c r="H3" s="7">
        <v>25</v>
      </c>
      <c r="I3" s="7">
        <v>7</v>
      </c>
      <c r="J3" s="7" t="s">
        <v>24</v>
      </c>
      <c r="K3" s="9">
        <f>K2</f>
        <v>0.26300000000000001</v>
      </c>
      <c r="L3" s="16">
        <f>(H3/60)*K3*1000</f>
        <v>109.58333333333334</v>
      </c>
      <c r="M3" s="16">
        <f t="shared" ref="M3:M54" si="0">L3/I3</f>
        <v>15.654761904761907</v>
      </c>
      <c r="P3" s="12" t="s">
        <v>600</v>
      </c>
      <c r="Q3" s="12" t="s">
        <v>602</v>
      </c>
      <c r="R3" s="12" t="s">
        <v>601</v>
      </c>
      <c r="S3" s="12" t="s">
        <v>603</v>
      </c>
      <c r="T3" s="12" t="s">
        <v>604</v>
      </c>
      <c r="U3" s="12" t="s">
        <v>605</v>
      </c>
      <c r="V3" s="1" t="s">
        <v>599</v>
      </c>
      <c r="W3" s="1" t="s">
        <v>598</v>
      </c>
      <c r="AE3" s="10"/>
      <c r="AF3" s="23" t="s">
        <v>587</v>
      </c>
      <c r="AG3" s="10" t="s">
        <v>588</v>
      </c>
      <c r="AH3" s="1" t="s">
        <v>612</v>
      </c>
    </row>
    <row r="4" spans="1:34" ht="27" customHeight="1" x14ac:dyDescent="0.35">
      <c r="A4" s="76"/>
      <c r="B4" s="7" t="s">
        <v>26</v>
      </c>
      <c r="C4" s="63" t="s">
        <v>29</v>
      </c>
      <c r="D4" s="7">
        <v>2022</v>
      </c>
      <c r="E4" s="5" t="s">
        <v>28</v>
      </c>
      <c r="F4" s="64" t="s">
        <v>27</v>
      </c>
      <c r="G4" s="65">
        <v>2</v>
      </c>
      <c r="H4" s="7">
        <v>4.5</v>
      </c>
      <c r="I4" s="7">
        <v>8</v>
      </c>
      <c r="J4" s="7" t="s">
        <v>30</v>
      </c>
      <c r="K4" s="9">
        <f t="shared" ref="K4:K26" si="1">K3</f>
        <v>0.26300000000000001</v>
      </c>
      <c r="L4" s="16">
        <f t="shared" ref="L4:L55" si="2">(H4/60)*K4*1000</f>
        <v>19.724999999999998</v>
      </c>
      <c r="M4" s="16">
        <f t="shared" si="0"/>
        <v>2.4656249999999997</v>
      </c>
      <c r="O4" s="21" t="s">
        <v>0</v>
      </c>
      <c r="P4" s="18">
        <f>AG10</f>
        <v>0.26300000000000001</v>
      </c>
      <c r="Q4" s="19">
        <f>AVERAGE(H2:H26)</f>
        <v>22.343999999999998</v>
      </c>
      <c r="R4" s="19">
        <f>AVERAGE(I2:I26)</f>
        <v>5.16</v>
      </c>
      <c r="S4" s="20">
        <f>AVERAGE(L2:L26)</f>
        <v>97.941199999999967</v>
      </c>
      <c r="T4" s="20">
        <f>AVERAGE(M2:M26)</f>
        <v>23.297312301587297</v>
      </c>
      <c r="U4" s="20">
        <f>S4/R4</f>
        <v>18.980852713178287</v>
      </c>
      <c r="V4" s="20">
        <f>_xlfn.STDEV.S(L2:L26)</f>
        <v>62.63823720809075</v>
      </c>
      <c r="W4" s="20">
        <f>V4/S4</f>
        <v>0.63954941544611232</v>
      </c>
      <c r="AE4" s="10" t="s">
        <v>4</v>
      </c>
      <c r="AF4" s="24">
        <v>0.53230006199628022</v>
      </c>
      <c r="AG4" s="11">
        <v>0.75136904761904766</v>
      </c>
      <c r="AH4" s="1">
        <f>AF4/AG4</f>
        <v>0.70844023144557611</v>
      </c>
    </row>
    <row r="5" spans="1:34" ht="27" customHeight="1" x14ac:dyDescent="0.35">
      <c r="A5" s="76"/>
      <c r="B5" s="7" t="s">
        <v>31</v>
      </c>
      <c r="C5" s="63" t="s">
        <v>32</v>
      </c>
      <c r="D5" s="7">
        <v>2022</v>
      </c>
      <c r="E5" s="7" t="s">
        <v>23</v>
      </c>
      <c r="F5" s="7" t="s">
        <v>33</v>
      </c>
      <c r="G5" s="7">
        <v>0</v>
      </c>
      <c r="H5" s="7">
        <v>20</v>
      </c>
      <c r="I5" s="7">
        <v>10</v>
      </c>
      <c r="J5" s="7" t="s">
        <v>34</v>
      </c>
      <c r="K5" s="9">
        <f t="shared" si="1"/>
        <v>0.26300000000000001</v>
      </c>
      <c r="L5" s="16">
        <f t="shared" si="2"/>
        <v>87.666666666666671</v>
      </c>
      <c r="M5" s="16">
        <f t="shared" si="0"/>
        <v>8.7666666666666675</v>
      </c>
      <c r="O5" s="21" t="s">
        <v>2</v>
      </c>
      <c r="P5" s="18">
        <f>AG9</f>
        <v>1.5545628530700599</v>
      </c>
      <c r="Q5" s="19">
        <f>AVERAGE(H27:H51)</f>
        <v>22.83</v>
      </c>
      <c r="R5" s="19">
        <f>AVERAGE(I27:I51)</f>
        <v>15.92</v>
      </c>
      <c r="S5" s="20">
        <f>AVERAGE(L27:L51)</f>
        <v>591.51116559315778</v>
      </c>
      <c r="T5" s="20">
        <f>AVERAGE(M27:M51)</f>
        <v>71.463968921797118</v>
      </c>
      <c r="U5" s="20">
        <f t="shared" ref="U5:U9" si="3">S5/R5</f>
        <v>37.15522396941946</v>
      </c>
      <c r="V5" s="20">
        <f>_xlfn.STDEV.S(L27:L51)</f>
        <v>646.48296944829156</v>
      </c>
      <c r="W5" s="20">
        <f t="shared" ref="W5:W9" si="4">V5/S5</f>
        <v>1.0929345159528965</v>
      </c>
      <c r="AE5" s="10" t="s">
        <v>589</v>
      </c>
      <c r="AF5" s="22">
        <v>0.03</v>
      </c>
      <c r="AG5" s="11">
        <v>2.4000000000000004E-2</v>
      </c>
      <c r="AH5" s="7">
        <f t="shared" ref="AH5:AH20" si="5">AF5/AG5</f>
        <v>1.2499999999999998</v>
      </c>
    </row>
    <row r="6" spans="1:34" ht="27" customHeight="1" x14ac:dyDescent="0.35">
      <c r="A6" s="76"/>
      <c r="B6" s="7" t="s">
        <v>35</v>
      </c>
      <c r="C6" s="63" t="s">
        <v>37</v>
      </c>
      <c r="D6" s="7">
        <v>2022</v>
      </c>
      <c r="E6" s="7" t="s">
        <v>23</v>
      </c>
      <c r="F6" s="66" t="s">
        <v>36</v>
      </c>
      <c r="G6" s="65">
        <v>1</v>
      </c>
      <c r="H6" s="7">
        <v>6.5</v>
      </c>
      <c r="I6" s="7">
        <v>3</v>
      </c>
      <c r="J6" s="7" t="s">
        <v>38</v>
      </c>
      <c r="K6" s="9">
        <f t="shared" si="1"/>
        <v>0.26300000000000001</v>
      </c>
      <c r="L6" s="16">
        <f t="shared" si="2"/>
        <v>28.491666666666667</v>
      </c>
      <c r="M6" s="16">
        <f t="shared" si="0"/>
        <v>9.4972222222222218</v>
      </c>
      <c r="O6" s="21" t="s">
        <v>4</v>
      </c>
      <c r="P6" s="18">
        <f>AG4</f>
        <v>0.75136904761904766</v>
      </c>
      <c r="Q6" s="19">
        <f>AVERAGE(H52:H76)</f>
        <v>22.684000000000001</v>
      </c>
      <c r="R6" s="19">
        <f>AVERAGE(I52:I76)</f>
        <v>10.52</v>
      </c>
      <c r="S6" s="20">
        <f>AVERAGE(L52:L76)</f>
        <v>284.06759126984133</v>
      </c>
      <c r="T6" s="20">
        <f>AVERAGE(M52:M76)</f>
        <v>47.091075288883111</v>
      </c>
      <c r="U6" s="20">
        <f t="shared" si="3"/>
        <v>27.002622744281496</v>
      </c>
      <c r="V6" s="20">
        <f>_xlfn.STDEV.S(L52:L76)</f>
        <v>406.54209208581153</v>
      </c>
      <c r="W6" s="20">
        <f t="shared" si="4"/>
        <v>1.4311456307581012</v>
      </c>
      <c r="AE6" s="10" t="s">
        <v>590</v>
      </c>
      <c r="AF6" s="24">
        <v>0.27570708255159476</v>
      </c>
      <c r="AG6" s="11">
        <v>0.28702564102564099</v>
      </c>
      <c r="AH6" s="7">
        <f t="shared" si="5"/>
        <v>0.96056603711918864</v>
      </c>
    </row>
    <row r="7" spans="1:34" ht="27" customHeight="1" x14ac:dyDescent="0.35">
      <c r="A7" s="76"/>
      <c r="B7" s="7" t="s">
        <v>39</v>
      </c>
      <c r="C7" s="63" t="s">
        <v>42</v>
      </c>
      <c r="D7" s="7">
        <v>2022</v>
      </c>
      <c r="E7" s="7" t="s">
        <v>41</v>
      </c>
      <c r="F7" s="7" t="s">
        <v>40</v>
      </c>
      <c r="G7" s="7">
        <v>0</v>
      </c>
      <c r="H7" s="7">
        <v>11</v>
      </c>
      <c r="I7" s="7">
        <v>5</v>
      </c>
      <c r="J7" s="7" t="s">
        <v>43</v>
      </c>
      <c r="K7" s="9">
        <f t="shared" si="1"/>
        <v>0.26300000000000001</v>
      </c>
      <c r="L7" s="16">
        <f t="shared" si="2"/>
        <v>48.216666666666661</v>
      </c>
      <c r="M7" s="16">
        <f t="shared" si="0"/>
        <v>9.6433333333333326</v>
      </c>
      <c r="O7" s="21" t="s">
        <v>5</v>
      </c>
      <c r="P7" s="18">
        <f>AG6</f>
        <v>0.28702564102564099</v>
      </c>
      <c r="Q7" s="19">
        <f>AVERAGE(H77:H101)</f>
        <v>13.243999999999998</v>
      </c>
      <c r="R7" s="19">
        <f>AVERAGE(I77:I101)</f>
        <v>5.28</v>
      </c>
      <c r="S7" s="20">
        <f>AVERAGE(L77:L101)</f>
        <v>63.356126495726492</v>
      </c>
      <c r="T7" s="20">
        <f>AVERAGE(M77:M101)</f>
        <v>16.629035531135532</v>
      </c>
      <c r="U7" s="20">
        <f t="shared" si="3"/>
        <v>11.999266381766381</v>
      </c>
      <c r="V7" s="20">
        <f>_xlfn.STDEV.S(L77:L101)</f>
        <v>31.737611405422435</v>
      </c>
      <c r="W7" s="20">
        <f t="shared" si="4"/>
        <v>0.50093989580570719</v>
      </c>
      <c r="AE7" s="10" t="s">
        <v>3</v>
      </c>
      <c r="AF7" s="24">
        <v>1.8773141198111676</v>
      </c>
      <c r="AG7" s="11">
        <v>1.841588494095701</v>
      </c>
      <c r="AH7" s="7">
        <f t="shared" si="5"/>
        <v>1.0193993532377108</v>
      </c>
    </row>
    <row r="8" spans="1:34" ht="27" customHeight="1" x14ac:dyDescent="0.35">
      <c r="A8" s="76"/>
      <c r="B8" s="7" t="s">
        <v>44</v>
      </c>
      <c r="C8" s="63" t="s">
        <v>46</v>
      </c>
      <c r="D8" s="7">
        <v>2022</v>
      </c>
      <c r="E8" s="7" t="s">
        <v>23</v>
      </c>
      <c r="F8" s="7" t="s">
        <v>45</v>
      </c>
      <c r="G8" s="7">
        <v>0</v>
      </c>
      <c r="H8" s="7">
        <v>30</v>
      </c>
      <c r="I8" s="7">
        <v>5</v>
      </c>
      <c r="J8" s="7" t="s">
        <v>47</v>
      </c>
      <c r="K8" s="9">
        <f t="shared" si="1"/>
        <v>0.26300000000000001</v>
      </c>
      <c r="L8" s="16">
        <f t="shared" si="2"/>
        <v>131.5</v>
      </c>
      <c r="M8" s="16">
        <f t="shared" si="0"/>
        <v>26.3</v>
      </c>
      <c r="O8" s="21" t="s">
        <v>3</v>
      </c>
      <c r="P8" s="18">
        <f>AG7</f>
        <v>1.841588494095701</v>
      </c>
      <c r="Q8" s="19">
        <f>AVERAGE(H102:H126)</f>
        <v>15.458000000000002</v>
      </c>
      <c r="R8" s="19">
        <f>AVERAGE(I102:I126)</f>
        <v>5.32</v>
      </c>
      <c r="S8" s="20">
        <f>AVERAGE(L102:L126)</f>
        <v>474.56060000000014</v>
      </c>
      <c r="T8" s="20">
        <f>AVERAGE(M102:M126)</f>
        <v>144.214554248366</v>
      </c>
      <c r="U8" s="20">
        <f t="shared" si="3"/>
        <v>89.203120300751905</v>
      </c>
      <c r="V8" s="20">
        <f>_xlfn.STDEV.S(L102:L126)</f>
        <v>477.4953575283044</v>
      </c>
      <c r="W8" s="20">
        <f t="shared" si="4"/>
        <v>1.00618415757293</v>
      </c>
      <c r="AE8" s="10" t="s">
        <v>591</v>
      </c>
      <c r="AF8" s="24">
        <v>4.3666666666666666E-2</v>
      </c>
      <c r="AG8" s="11">
        <v>4.2999999999999997E-2</v>
      </c>
      <c r="AH8" s="7">
        <f t="shared" si="5"/>
        <v>1.0155038759689923</v>
      </c>
    </row>
    <row r="9" spans="1:34" ht="27" customHeight="1" x14ac:dyDescent="0.35">
      <c r="A9" s="76"/>
      <c r="B9" s="7" t="s">
        <v>48</v>
      </c>
      <c r="C9" s="63" t="s">
        <v>51</v>
      </c>
      <c r="D9" s="7">
        <v>2022</v>
      </c>
      <c r="E9" s="7" t="s">
        <v>50</v>
      </c>
      <c r="F9" s="7" t="s">
        <v>49</v>
      </c>
      <c r="G9" s="65">
        <v>4</v>
      </c>
      <c r="H9" s="7">
        <v>32</v>
      </c>
      <c r="I9" s="7">
        <v>7</v>
      </c>
      <c r="J9" s="7" t="s">
        <v>52</v>
      </c>
      <c r="K9" s="9">
        <f t="shared" si="1"/>
        <v>0.26300000000000001</v>
      </c>
      <c r="L9" s="16">
        <f t="shared" si="2"/>
        <v>140.26666666666668</v>
      </c>
      <c r="M9" s="16">
        <f t="shared" si="0"/>
        <v>20.038095238095242</v>
      </c>
      <c r="O9" s="21" t="s">
        <v>597</v>
      </c>
      <c r="P9" s="18">
        <f>(AG8+AG5)/2</f>
        <v>3.3500000000000002E-2</v>
      </c>
      <c r="Q9" s="19">
        <f>AVERAGE(H127:H151)</f>
        <v>10.199999999999999</v>
      </c>
      <c r="R9" s="19">
        <f>AVERAGE(I127:I151)</f>
        <v>7.28</v>
      </c>
      <c r="S9" s="20">
        <f>AVERAGE(L127:L151)</f>
        <v>5.6950000000000003</v>
      </c>
      <c r="T9" s="20">
        <f>AVERAGE(M127:M151)</f>
        <v>1.007862700416867</v>
      </c>
      <c r="U9" s="20">
        <f t="shared" si="3"/>
        <v>0.78228021978021978</v>
      </c>
      <c r="V9" s="20">
        <f>_xlfn.STDEV.S(L127:L151)</f>
        <v>3.6188801870012748</v>
      </c>
      <c r="W9" s="20">
        <f t="shared" si="4"/>
        <v>0.6354486719932001</v>
      </c>
      <c r="AE9" s="10" t="s">
        <v>592</v>
      </c>
      <c r="AF9" s="24">
        <v>1.6016070372595728</v>
      </c>
      <c r="AG9" s="11">
        <v>1.5545628530700599</v>
      </c>
      <c r="AH9" s="7">
        <f t="shared" si="5"/>
        <v>1.0302620020133677</v>
      </c>
    </row>
    <row r="10" spans="1:34" ht="27" customHeight="1" x14ac:dyDescent="0.35">
      <c r="A10" s="76"/>
      <c r="B10" s="7" t="s">
        <v>54</v>
      </c>
      <c r="C10" s="63" t="s">
        <v>53</v>
      </c>
      <c r="D10" s="7">
        <v>2022</v>
      </c>
      <c r="E10" s="7" t="s">
        <v>56</v>
      </c>
      <c r="F10" s="7" t="s">
        <v>55</v>
      </c>
      <c r="G10" s="7">
        <v>0</v>
      </c>
      <c r="H10" s="67">
        <v>56.7</v>
      </c>
      <c r="I10" s="67">
        <v>2</v>
      </c>
      <c r="J10" s="7" t="s">
        <v>57</v>
      </c>
      <c r="K10" s="9">
        <f t="shared" si="1"/>
        <v>0.26300000000000001</v>
      </c>
      <c r="L10" s="16">
        <f t="shared" si="2"/>
        <v>248.53500000000003</v>
      </c>
      <c r="M10" s="16">
        <f t="shared" si="0"/>
        <v>124.26750000000001</v>
      </c>
      <c r="AE10" s="10" t="s">
        <v>593</v>
      </c>
      <c r="AF10" s="24">
        <v>0.20399999999999999</v>
      </c>
      <c r="AG10" s="11">
        <v>0.26300000000000001</v>
      </c>
      <c r="AH10" s="7">
        <f t="shared" si="5"/>
        <v>0.7756653992395437</v>
      </c>
    </row>
    <row r="11" spans="1:34" ht="27" customHeight="1" x14ac:dyDescent="0.35">
      <c r="A11" s="76"/>
      <c r="B11" s="7" t="s">
        <v>58</v>
      </c>
      <c r="C11" s="63" t="s">
        <v>59</v>
      </c>
      <c r="D11" s="7">
        <v>2021</v>
      </c>
      <c r="E11" s="7" t="s">
        <v>60</v>
      </c>
      <c r="F11" s="7" t="s">
        <v>62</v>
      </c>
      <c r="G11" s="7">
        <v>1</v>
      </c>
      <c r="H11" s="7">
        <v>27</v>
      </c>
      <c r="I11" s="7">
        <v>3</v>
      </c>
      <c r="J11" s="7" t="s">
        <v>61</v>
      </c>
      <c r="K11" s="9">
        <f t="shared" si="1"/>
        <v>0.26300000000000001</v>
      </c>
      <c r="L11" s="16">
        <f t="shared" si="2"/>
        <v>118.35000000000001</v>
      </c>
      <c r="M11" s="16">
        <f t="shared" si="0"/>
        <v>39.450000000000003</v>
      </c>
      <c r="O11" s="7"/>
      <c r="S11" s="7"/>
      <c r="V11" s="7"/>
      <c r="W11" s="7"/>
      <c r="X11" s="7"/>
      <c r="AA11" s="7"/>
      <c r="AH11" s="7"/>
    </row>
    <row r="12" spans="1:34" ht="27" customHeight="1" x14ac:dyDescent="0.35">
      <c r="A12" s="76"/>
      <c r="B12" s="7" t="s">
        <v>63</v>
      </c>
      <c r="C12" s="63" t="s">
        <v>64</v>
      </c>
      <c r="D12" s="7">
        <v>2021</v>
      </c>
      <c r="E12" s="7" t="s">
        <v>23</v>
      </c>
      <c r="F12" s="7" t="s">
        <v>65</v>
      </c>
      <c r="G12" s="7">
        <v>2</v>
      </c>
      <c r="H12" s="67">
        <v>20</v>
      </c>
      <c r="I12" s="7">
        <v>4</v>
      </c>
      <c r="J12" s="7" t="s">
        <v>66</v>
      </c>
      <c r="K12" s="9">
        <f t="shared" si="1"/>
        <v>0.26300000000000001</v>
      </c>
      <c r="L12" s="16">
        <f t="shared" si="2"/>
        <v>87.666666666666671</v>
      </c>
      <c r="M12" s="16">
        <f t="shared" si="0"/>
        <v>21.916666666666668</v>
      </c>
      <c r="O12" s="17"/>
      <c r="P12" s="17"/>
      <c r="Q12" s="17"/>
      <c r="R12" s="17"/>
      <c r="S12" s="7"/>
      <c r="V12" s="7"/>
      <c r="W12" s="7"/>
      <c r="X12" s="7"/>
      <c r="AA12" s="7"/>
      <c r="AF12" s="8" t="s">
        <v>586</v>
      </c>
      <c r="AH12" s="7"/>
    </row>
    <row r="13" spans="1:34" ht="27" customHeight="1" x14ac:dyDescent="0.35">
      <c r="A13" s="76"/>
      <c r="B13" s="7" t="s">
        <v>67</v>
      </c>
      <c r="C13" s="63" t="s">
        <v>70</v>
      </c>
      <c r="D13" s="7">
        <v>2021</v>
      </c>
      <c r="E13" s="7" t="s">
        <v>69</v>
      </c>
      <c r="F13" s="7" t="s">
        <v>68</v>
      </c>
      <c r="G13" s="7">
        <v>2</v>
      </c>
      <c r="H13" s="7">
        <v>14</v>
      </c>
      <c r="I13" s="7">
        <v>3</v>
      </c>
      <c r="J13" s="67" t="s">
        <v>768</v>
      </c>
      <c r="K13" s="9">
        <f t="shared" si="1"/>
        <v>0.26300000000000001</v>
      </c>
      <c r="L13" s="16">
        <f t="shared" si="2"/>
        <v>61.366666666666674</v>
      </c>
      <c r="M13" s="16">
        <f t="shared" si="0"/>
        <v>20.455555555555559</v>
      </c>
      <c r="O13" s="17"/>
      <c r="P13" s="17"/>
      <c r="Q13" s="17"/>
      <c r="R13" s="17"/>
      <c r="S13" s="7"/>
      <c r="V13" s="7"/>
      <c r="W13" s="7"/>
      <c r="X13" s="7"/>
      <c r="AA13" s="7"/>
      <c r="AF13" s="8" t="s">
        <v>587</v>
      </c>
      <c r="AG13" s="1" t="s">
        <v>588</v>
      </c>
      <c r="AH13" s="7" t="e">
        <f t="shared" si="5"/>
        <v>#VALUE!</v>
      </c>
    </row>
    <row r="14" spans="1:34" ht="27" customHeight="1" x14ac:dyDescent="0.35">
      <c r="A14" s="76"/>
      <c r="B14" s="7" t="s">
        <v>71</v>
      </c>
      <c r="C14" s="63" t="s">
        <v>74</v>
      </c>
      <c r="D14" s="7">
        <v>2021</v>
      </c>
      <c r="E14" s="7" t="s">
        <v>73</v>
      </c>
      <c r="F14" s="7" t="s">
        <v>72</v>
      </c>
      <c r="G14" s="7">
        <v>0</v>
      </c>
      <c r="H14" s="7">
        <v>8</v>
      </c>
      <c r="I14" s="7">
        <v>5</v>
      </c>
      <c r="J14" s="7" t="s">
        <v>75</v>
      </c>
      <c r="K14" s="9">
        <f t="shared" si="1"/>
        <v>0.26300000000000001</v>
      </c>
      <c r="L14" s="16">
        <f t="shared" si="2"/>
        <v>35.06666666666667</v>
      </c>
      <c r="M14" s="16">
        <f t="shared" si="0"/>
        <v>7.0133333333333336</v>
      </c>
      <c r="O14" s="17"/>
      <c r="P14" s="17"/>
      <c r="Q14" s="17"/>
      <c r="R14" s="17"/>
      <c r="S14" s="7"/>
      <c r="V14" s="7"/>
      <c r="W14" s="7"/>
      <c r="X14" s="7"/>
      <c r="AA14" s="7"/>
      <c r="AE14" s="1" t="s">
        <v>4</v>
      </c>
      <c r="AF14" s="75">
        <v>0.53230006199628022</v>
      </c>
      <c r="AG14" s="9">
        <v>0.75136904761904766</v>
      </c>
      <c r="AH14" s="7">
        <f t="shared" si="5"/>
        <v>0.70844023144557611</v>
      </c>
    </row>
    <row r="15" spans="1:34" ht="27" customHeight="1" x14ac:dyDescent="0.35">
      <c r="A15" s="76"/>
      <c r="B15" s="7" t="s">
        <v>76</v>
      </c>
      <c r="C15" s="63" t="s">
        <v>77</v>
      </c>
      <c r="D15" s="7">
        <v>2021</v>
      </c>
      <c r="E15" s="7" t="s">
        <v>56</v>
      </c>
      <c r="F15" s="7" t="s">
        <v>78</v>
      </c>
      <c r="G15" s="7">
        <v>2</v>
      </c>
      <c r="H15" s="67">
        <v>16.2</v>
      </c>
      <c r="I15" s="7">
        <v>4</v>
      </c>
      <c r="J15" s="7" t="s">
        <v>79</v>
      </c>
      <c r="K15" s="9">
        <f t="shared" si="1"/>
        <v>0.26300000000000001</v>
      </c>
      <c r="L15" s="16">
        <f t="shared" si="2"/>
        <v>71.009999999999991</v>
      </c>
      <c r="M15" s="16">
        <f t="shared" si="0"/>
        <v>17.752499999999998</v>
      </c>
      <c r="O15" s="17"/>
      <c r="P15" s="17"/>
      <c r="Q15" s="17"/>
      <c r="R15" s="17"/>
      <c r="S15" s="7"/>
      <c r="V15" s="7"/>
      <c r="W15" s="7"/>
      <c r="X15" s="7"/>
      <c r="AA15" s="7"/>
      <c r="AE15" s="1" t="s">
        <v>589</v>
      </c>
      <c r="AF15" s="75">
        <v>0.03</v>
      </c>
      <c r="AG15" s="9">
        <v>2.4000000000000004E-2</v>
      </c>
      <c r="AH15" s="7">
        <f t="shared" si="5"/>
        <v>1.2499999999999998</v>
      </c>
    </row>
    <row r="16" spans="1:34" ht="27" customHeight="1" x14ac:dyDescent="0.35">
      <c r="A16" s="76"/>
      <c r="B16" s="7" t="s">
        <v>80</v>
      </c>
      <c r="C16" s="63" t="s">
        <v>83</v>
      </c>
      <c r="D16" s="7">
        <v>2021</v>
      </c>
      <c r="E16" s="7" t="s">
        <v>82</v>
      </c>
      <c r="F16" s="7" t="s">
        <v>81</v>
      </c>
      <c r="G16" s="7">
        <v>0</v>
      </c>
      <c r="H16" s="7">
        <v>25</v>
      </c>
      <c r="I16" s="7">
        <v>5</v>
      </c>
      <c r="J16" s="7" t="s">
        <v>66</v>
      </c>
      <c r="K16" s="9">
        <f t="shared" si="1"/>
        <v>0.26300000000000001</v>
      </c>
      <c r="L16" s="16">
        <f t="shared" si="2"/>
        <v>109.58333333333334</v>
      </c>
      <c r="M16" s="16">
        <f t="shared" si="0"/>
        <v>21.916666666666668</v>
      </c>
      <c r="O16" s="17"/>
      <c r="P16" s="17"/>
      <c r="Q16" s="17"/>
      <c r="R16" s="17"/>
      <c r="S16" s="7"/>
      <c r="V16" s="7"/>
      <c r="W16" s="7"/>
      <c r="X16" s="7"/>
      <c r="AA16" s="7"/>
      <c r="AE16" s="1" t="s">
        <v>590</v>
      </c>
      <c r="AF16" s="75">
        <v>0.27570708255159476</v>
      </c>
      <c r="AG16" s="9">
        <v>0.28702564102564099</v>
      </c>
      <c r="AH16" s="7">
        <f t="shared" si="5"/>
        <v>0.96056603711918864</v>
      </c>
    </row>
    <row r="17" spans="1:34" ht="27" customHeight="1" x14ac:dyDescent="0.35">
      <c r="A17" s="76"/>
      <c r="B17" s="7" t="s">
        <v>85</v>
      </c>
      <c r="C17" s="63" t="s">
        <v>84</v>
      </c>
      <c r="D17" s="7">
        <v>2021</v>
      </c>
      <c r="E17" s="7" t="s">
        <v>87</v>
      </c>
      <c r="F17" s="7" t="s">
        <v>86</v>
      </c>
      <c r="G17" s="7">
        <v>3</v>
      </c>
      <c r="H17" s="7">
        <v>45</v>
      </c>
      <c r="I17" s="7">
        <v>9</v>
      </c>
      <c r="J17" s="7" t="s">
        <v>88</v>
      </c>
      <c r="K17" s="9">
        <f t="shared" si="1"/>
        <v>0.26300000000000001</v>
      </c>
      <c r="L17" s="16">
        <f t="shared" si="2"/>
        <v>197.25</v>
      </c>
      <c r="M17" s="16">
        <f t="shared" si="0"/>
        <v>21.916666666666668</v>
      </c>
      <c r="O17" s="17"/>
      <c r="P17" s="17"/>
      <c r="Q17" s="17"/>
      <c r="R17" s="17"/>
      <c r="S17" s="7"/>
      <c r="V17" s="7"/>
      <c r="W17" s="7"/>
      <c r="X17" s="7"/>
      <c r="AA17" s="7"/>
      <c r="AE17" s="1" t="s">
        <v>3</v>
      </c>
      <c r="AF17" s="75">
        <v>1.8521930125447315</v>
      </c>
      <c r="AG17" s="9">
        <v>1.9015115710187778</v>
      </c>
      <c r="AH17" s="7">
        <f t="shared" si="5"/>
        <v>0.97406349810029147</v>
      </c>
    </row>
    <row r="18" spans="1:34" ht="27" customHeight="1" x14ac:dyDescent="0.35">
      <c r="A18" s="76"/>
      <c r="B18" s="7" t="s">
        <v>90</v>
      </c>
      <c r="C18" s="63" t="s">
        <v>89</v>
      </c>
      <c r="D18" s="7">
        <v>2021</v>
      </c>
      <c r="E18" s="7" t="s">
        <v>91</v>
      </c>
      <c r="F18" s="7" t="s">
        <v>92</v>
      </c>
      <c r="G18" s="7">
        <v>2</v>
      </c>
      <c r="H18" s="7">
        <v>21</v>
      </c>
      <c r="I18" s="7">
        <v>7</v>
      </c>
      <c r="J18" s="7" t="s">
        <v>88</v>
      </c>
      <c r="K18" s="9">
        <f t="shared" si="1"/>
        <v>0.26300000000000001</v>
      </c>
      <c r="L18" s="16">
        <f t="shared" si="2"/>
        <v>92.05</v>
      </c>
      <c r="M18" s="16">
        <f t="shared" si="0"/>
        <v>13.15</v>
      </c>
      <c r="AE18" s="1" t="s">
        <v>591</v>
      </c>
      <c r="AF18" s="75">
        <v>4.3666666666666666E-2</v>
      </c>
      <c r="AG18" s="9">
        <v>4.2999999999999997E-2</v>
      </c>
      <c r="AH18" s="7">
        <f t="shared" si="5"/>
        <v>1.0155038759689923</v>
      </c>
    </row>
    <row r="19" spans="1:34" ht="27" customHeight="1" x14ac:dyDescent="0.35">
      <c r="A19" s="76"/>
      <c r="B19" s="7" t="s">
        <v>94</v>
      </c>
      <c r="C19" s="63" t="s">
        <v>93</v>
      </c>
      <c r="D19" s="7">
        <v>2021</v>
      </c>
      <c r="E19" s="7" t="s">
        <v>95</v>
      </c>
      <c r="F19" s="7" t="s">
        <v>96</v>
      </c>
      <c r="G19" s="7">
        <v>0</v>
      </c>
      <c r="H19" s="7">
        <v>10</v>
      </c>
      <c r="I19" s="7">
        <v>6</v>
      </c>
      <c r="J19" s="7" t="s">
        <v>97</v>
      </c>
      <c r="K19" s="9">
        <f t="shared" si="1"/>
        <v>0.26300000000000001</v>
      </c>
      <c r="L19" s="16">
        <f t="shared" si="2"/>
        <v>43.833333333333336</v>
      </c>
      <c r="M19" s="16">
        <f t="shared" si="0"/>
        <v>7.3055555555555562</v>
      </c>
      <c r="AE19" s="1" t="s">
        <v>592</v>
      </c>
      <c r="AF19" s="75">
        <v>1.5764859299931366</v>
      </c>
      <c r="AG19" s="9">
        <v>1.6144859299931367</v>
      </c>
      <c r="AH19" s="7">
        <f t="shared" si="5"/>
        <v>0.97646309621282268</v>
      </c>
    </row>
    <row r="20" spans="1:34" ht="27" customHeight="1" x14ac:dyDescent="0.35">
      <c r="A20" s="76"/>
      <c r="B20" s="7" t="s">
        <v>99</v>
      </c>
      <c r="C20" s="63" t="s">
        <v>98</v>
      </c>
      <c r="D20" s="7">
        <v>2021</v>
      </c>
      <c r="E20" s="7" t="s">
        <v>101</v>
      </c>
      <c r="F20" s="7" t="s">
        <v>100</v>
      </c>
      <c r="G20" s="7">
        <v>12</v>
      </c>
      <c r="H20" s="67">
        <v>8.1999999999999993</v>
      </c>
      <c r="I20" s="7">
        <v>3</v>
      </c>
      <c r="J20" s="7" t="s">
        <v>66</v>
      </c>
      <c r="K20" s="9">
        <f t="shared" si="1"/>
        <v>0.26300000000000001</v>
      </c>
      <c r="L20" s="16">
        <f t="shared" si="2"/>
        <v>35.943333333333335</v>
      </c>
      <c r="M20" s="16">
        <f t="shared" si="0"/>
        <v>11.981111111111112</v>
      </c>
      <c r="AE20" s="1" t="s">
        <v>593</v>
      </c>
      <c r="AF20" s="75">
        <v>0.20399999999999999</v>
      </c>
      <c r="AG20" s="9">
        <v>0.26300000000000001</v>
      </c>
      <c r="AH20" s="7">
        <f t="shared" si="5"/>
        <v>0.7756653992395437</v>
      </c>
    </row>
    <row r="21" spans="1:34" ht="27" customHeight="1" x14ac:dyDescent="0.35">
      <c r="A21" s="76"/>
      <c r="B21" s="7" t="s">
        <v>118</v>
      </c>
      <c r="C21" s="63" t="s">
        <v>115</v>
      </c>
      <c r="D21" s="7">
        <v>2020</v>
      </c>
      <c r="E21" s="7" t="s">
        <v>116</v>
      </c>
      <c r="F21" s="7" t="s">
        <v>117</v>
      </c>
      <c r="G21" s="7">
        <v>12</v>
      </c>
      <c r="H21" s="7">
        <v>25</v>
      </c>
      <c r="I21" s="7">
        <v>3</v>
      </c>
      <c r="J21" s="7" t="s">
        <v>114</v>
      </c>
      <c r="K21" s="9">
        <f t="shared" si="1"/>
        <v>0.26300000000000001</v>
      </c>
      <c r="L21" s="16">
        <f t="shared" si="2"/>
        <v>109.58333333333334</v>
      </c>
      <c r="M21" s="16">
        <f t="shared" si="0"/>
        <v>36.527777777777779</v>
      </c>
    </row>
    <row r="22" spans="1:34" ht="27" customHeight="1" x14ac:dyDescent="0.35">
      <c r="A22" s="76"/>
      <c r="B22" s="7" t="s">
        <v>121</v>
      </c>
      <c r="C22" s="63" t="s">
        <v>119</v>
      </c>
      <c r="D22" s="7">
        <v>2020</v>
      </c>
      <c r="E22" s="7" t="s">
        <v>69</v>
      </c>
      <c r="F22" s="7" t="s">
        <v>120</v>
      </c>
      <c r="G22" s="7">
        <v>0</v>
      </c>
      <c r="H22" s="7">
        <v>23</v>
      </c>
      <c r="I22" s="7">
        <v>4</v>
      </c>
      <c r="J22" s="7" t="s">
        <v>114</v>
      </c>
      <c r="K22" s="9">
        <f t="shared" si="1"/>
        <v>0.26300000000000001</v>
      </c>
      <c r="L22" s="16">
        <f t="shared" si="2"/>
        <v>100.81666666666668</v>
      </c>
      <c r="M22" s="16">
        <f t="shared" si="0"/>
        <v>25.204166666666669</v>
      </c>
    </row>
    <row r="23" spans="1:34" ht="27" customHeight="1" x14ac:dyDescent="0.35">
      <c r="A23" s="76"/>
      <c r="B23" s="7" t="s">
        <v>128</v>
      </c>
      <c r="C23" s="63" t="s">
        <v>131</v>
      </c>
      <c r="D23" s="7">
        <v>2020</v>
      </c>
      <c r="E23" s="7" t="s">
        <v>130</v>
      </c>
      <c r="F23" s="7" t="s">
        <v>129</v>
      </c>
      <c r="G23" s="7">
        <v>0</v>
      </c>
      <c r="H23" s="7">
        <v>46</v>
      </c>
      <c r="I23" s="7">
        <v>6</v>
      </c>
      <c r="J23" s="7" t="s">
        <v>127</v>
      </c>
      <c r="K23" s="9">
        <f t="shared" si="1"/>
        <v>0.26300000000000001</v>
      </c>
      <c r="L23" s="16">
        <f t="shared" si="2"/>
        <v>201.63333333333335</v>
      </c>
      <c r="M23" s="16">
        <f t="shared" si="0"/>
        <v>33.605555555555561</v>
      </c>
    </row>
    <row r="24" spans="1:34" ht="27" customHeight="1" x14ac:dyDescent="0.35">
      <c r="A24" s="76"/>
      <c r="B24" s="7" t="s">
        <v>134</v>
      </c>
      <c r="C24" s="63" t="s">
        <v>133</v>
      </c>
      <c r="D24" s="7">
        <v>2020</v>
      </c>
      <c r="E24" s="7" t="s">
        <v>136</v>
      </c>
      <c r="F24" s="7" t="s">
        <v>135</v>
      </c>
      <c r="G24" s="7">
        <v>3</v>
      </c>
      <c r="H24" s="7">
        <v>48</v>
      </c>
      <c r="I24" s="7">
        <v>4</v>
      </c>
      <c r="J24" s="7" t="s">
        <v>132</v>
      </c>
      <c r="K24" s="9">
        <f t="shared" si="1"/>
        <v>0.26300000000000001</v>
      </c>
      <c r="L24" s="16">
        <f t="shared" si="2"/>
        <v>210.40000000000003</v>
      </c>
      <c r="M24" s="16">
        <f t="shared" si="0"/>
        <v>52.600000000000009</v>
      </c>
    </row>
    <row r="25" spans="1:34" ht="27" customHeight="1" x14ac:dyDescent="0.35">
      <c r="A25" s="76"/>
      <c r="B25" s="7" t="s">
        <v>140</v>
      </c>
      <c r="C25" s="63" t="s">
        <v>138</v>
      </c>
      <c r="D25" s="7">
        <v>2020</v>
      </c>
      <c r="E25" s="7" t="s">
        <v>139</v>
      </c>
      <c r="F25" s="7" t="s">
        <v>141</v>
      </c>
      <c r="G25" s="7">
        <v>19</v>
      </c>
      <c r="H25" s="7">
        <v>20</v>
      </c>
      <c r="I25" s="7">
        <v>4</v>
      </c>
      <c r="J25" s="7" t="s">
        <v>137</v>
      </c>
      <c r="K25" s="9">
        <f t="shared" si="1"/>
        <v>0.26300000000000001</v>
      </c>
      <c r="L25" s="16">
        <f t="shared" si="2"/>
        <v>87.666666666666671</v>
      </c>
      <c r="M25" s="16">
        <f t="shared" si="0"/>
        <v>21.916666666666668</v>
      </c>
    </row>
    <row r="26" spans="1:34" ht="27" customHeight="1" x14ac:dyDescent="0.35">
      <c r="A26" s="76"/>
      <c r="B26" s="7" t="s">
        <v>144</v>
      </c>
      <c r="C26" s="63" t="s">
        <v>143</v>
      </c>
      <c r="D26" s="7">
        <v>2020</v>
      </c>
      <c r="E26" s="7" t="s">
        <v>69</v>
      </c>
      <c r="F26" s="7" t="s">
        <v>145</v>
      </c>
      <c r="G26" s="7">
        <v>2</v>
      </c>
      <c r="H26" s="67">
        <v>5.5</v>
      </c>
      <c r="I26" s="7">
        <v>7</v>
      </c>
      <c r="J26" s="68" t="s">
        <v>142</v>
      </c>
      <c r="K26" s="9">
        <f t="shared" si="1"/>
        <v>0.26300000000000001</v>
      </c>
      <c r="L26" s="16">
        <f t="shared" si="2"/>
        <v>24.108333333333331</v>
      </c>
      <c r="M26" s="16">
        <f t="shared" si="0"/>
        <v>3.4440476190476188</v>
      </c>
    </row>
    <row r="27" spans="1:34" ht="27" customHeight="1" x14ac:dyDescent="0.35">
      <c r="A27" s="77" t="s">
        <v>2</v>
      </c>
      <c r="B27" s="7" t="s">
        <v>102</v>
      </c>
      <c r="C27" s="63" t="s">
        <v>104</v>
      </c>
      <c r="D27" s="7">
        <v>2020</v>
      </c>
      <c r="E27" s="7" t="s">
        <v>69</v>
      </c>
      <c r="F27" s="7" t="s">
        <v>103</v>
      </c>
      <c r="G27" s="7">
        <v>3</v>
      </c>
      <c r="H27" s="7">
        <v>4.5</v>
      </c>
      <c r="I27" s="7">
        <v>3</v>
      </c>
      <c r="J27" s="7" t="s">
        <v>105</v>
      </c>
      <c r="K27" s="9">
        <f>AG9</f>
        <v>1.5545628530700599</v>
      </c>
      <c r="L27" s="16">
        <f t="shared" si="2"/>
        <v>116.59221398025448</v>
      </c>
      <c r="M27" s="16">
        <f t="shared" si="0"/>
        <v>38.864071326751493</v>
      </c>
    </row>
    <row r="28" spans="1:34" ht="27" customHeight="1" x14ac:dyDescent="0.35">
      <c r="A28" s="77"/>
      <c r="B28" s="7" t="s">
        <v>106</v>
      </c>
      <c r="C28" s="63" t="s">
        <v>108</v>
      </c>
      <c r="D28" s="7">
        <v>2020</v>
      </c>
      <c r="E28" s="7" t="s">
        <v>69</v>
      </c>
      <c r="F28" s="7" t="s">
        <v>107</v>
      </c>
      <c r="G28" s="7">
        <v>4</v>
      </c>
      <c r="H28" s="7">
        <v>11</v>
      </c>
      <c r="I28" s="7">
        <v>5</v>
      </c>
      <c r="J28" s="7" t="s">
        <v>105</v>
      </c>
      <c r="K28" s="9">
        <f>K27</f>
        <v>1.5545628530700599</v>
      </c>
      <c r="L28" s="16">
        <f t="shared" si="2"/>
        <v>285.00318972951095</v>
      </c>
      <c r="M28" s="16">
        <f t="shared" si="0"/>
        <v>57.000637945902191</v>
      </c>
      <c r="O28" s="6"/>
      <c r="S28" s="6"/>
      <c r="V28" s="6"/>
      <c r="W28" s="6"/>
      <c r="X28" s="6"/>
      <c r="AA28" s="6"/>
    </row>
    <row r="29" spans="1:34" ht="27" customHeight="1" x14ac:dyDescent="0.35">
      <c r="A29" s="77"/>
      <c r="B29" s="7" t="s">
        <v>109</v>
      </c>
      <c r="C29" s="63" t="s">
        <v>112</v>
      </c>
      <c r="D29" s="7">
        <v>2020</v>
      </c>
      <c r="E29" s="7" t="s">
        <v>110</v>
      </c>
      <c r="F29" s="7" t="s">
        <v>111</v>
      </c>
      <c r="G29" s="7">
        <v>5</v>
      </c>
      <c r="H29" s="7">
        <v>12</v>
      </c>
      <c r="I29" s="7">
        <v>3</v>
      </c>
      <c r="J29" s="7" t="s">
        <v>105</v>
      </c>
      <c r="K29" s="9">
        <f t="shared" ref="K29:K51" si="6">K28</f>
        <v>1.5545628530700599</v>
      </c>
      <c r="L29" s="16">
        <f t="shared" si="2"/>
        <v>310.912570614012</v>
      </c>
      <c r="M29" s="16">
        <f t="shared" si="0"/>
        <v>103.637523538004</v>
      </c>
      <c r="AB29" s="6"/>
    </row>
    <row r="30" spans="1:34" s="6" customFormat="1" ht="27" customHeight="1" x14ac:dyDescent="0.35">
      <c r="A30" s="77"/>
      <c r="B30" s="7" t="s">
        <v>125</v>
      </c>
      <c r="C30" s="63" t="s">
        <v>123</v>
      </c>
      <c r="D30" s="7">
        <v>2020</v>
      </c>
      <c r="E30" s="7" t="s">
        <v>124</v>
      </c>
      <c r="F30" s="7" t="s">
        <v>126</v>
      </c>
      <c r="G30" s="7">
        <v>3</v>
      </c>
      <c r="H30" s="7">
        <v>47</v>
      </c>
      <c r="I30" s="7">
        <v>6</v>
      </c>
      <c r="J30" s="7" t="s">
        <v>122</v>
      </c>
      <c r="K30" s="9">
        <f t="shared" si="6"/>
        <v>1.5545628530700599</v>
      </c>
      <c r="L30" s="16">
        <f t="shared" si="2"/>
        <v>1217.7409015715471</v>
      </c>
      <c r="M30" s="16">
        <f t="shared" si="0"/>
        <v>202.95681692859117</v>
      </c>
      <c r="O30" s="1"/>
      <c r="P30" s="7"/>
      <c r="Q30" s="7"/>
      <c r="R30" s="7"/>
      <c r="S30" s="1"/>
      <c r="T30" s="7"/>
      <c r="U30" s="7"/>
      <c r="V30" s="1"/>
      <c r="W30" s="1"/>
      <c r="X30" s="1"/>
      <c r="Y30" s="7"/>
      <c r="Z30" s="7"/>
      <c r="AA30" s="1"/>
      <c r="AB30" s="1"/>
    </row>
    <row r="31" spans="1:34" ht="27" customHeight="1" x14ac:dyDescent="0.35">
      <c r="A31" s="77"/>
      <c r="B31" s="7" t="s">
        <v>146</v>
      </c>
      <c r="C31" s="63" t="s">
        <v>148</v>
      </c>
      <c r="D31" s="7">
        <v>2022</v>
      </c>
      <c r="E31" s="7" t="s">
        <v>69</v>
      </c>
      <c r="F31" s="7" t="s">
        <v>147</v>
      </c>
      <c r="G31" s="7">
        <v>0</v>
      </c>
      <c r="H31" s="7">
        <v>5</v>
      </c>
      <c r="I31" s="7">
        <v>1</v>
      </c>
      <c r="J31" s="7" t="s">
        <v>149</v>
      </c>
      <c r="K31" s="9">
        <f t="shared" si="6"/>
        <v>1.5545628530700599</v>
      </c>
      <c r="L31" s="16">
        <f t="shared" si="2"/>
        <v>129.54690442250498</v>
      </c>
      <c r="M31" s="16">
        <f t="shared" si="0"/>
        <v>129.54690442250498</v>
      </c>
    </row>
    <row r="32" spans="1:34" ht="27" customHeight="1" x14ac:dyDescent="0.35">
      <c r="A32" s="77"/>
      <c r="B32" s="7" t="s">
        <v>152</v>
      </c>
      <c r="C32" s="63" t="s">
        <v>151</v>
      </c>
      <c r="D32" s="7">
        <v>2021</v>
      </c>
      <c r="E32" s="7" t="s">
        <v>23</v>
      </c>
      <c r="F32" s="7" t="s">
        <v>153</v>
      </c>
      <c r="G32" s="7">
        <v>3</v>
      </c>
      <c r="H32" s="7">
        <v>5</v>
      </c>
      <c r="I32" s="7">
        <v>14</v>
      </c>
      <c r="J32" s="7" t="s">
        <v>150</v>
      </c>
      <c r="K32" s="9">
        <f t="shared" si="6"/>
        <v>1.5545628530700599</v>
      </c>
      <c r="L32" s="16">
        <f t="shared" si="2"/>
        <v>129.54690442250498</v>
      </c>
      <c r="M32" s="16">
        <f t="shared" si="0"/>
        <v>9.2533503158932131</v>
      </c>
    </row>
    <row r="33" spans="1:13" ht="27" customHeight="1" x14ac:dyDescent="0.35">
      <c r="A33" s="77"/>
      <c r="B33" s="7" t="s">
        <v>156</v>
      </c>
      <c r="C33" s="63" t="s">
        <v>155</v>
      </c>
      <c r="D33" s="7">
        <v>2019</v>
      </c>
      <c r="E33" s="7" t="s">
        <v>69</v>
      </c>
      <c r="F33" s="7" t="s">
        <v>157</v>
      </c>
      <c r="G33" s="7">
        <v>4</v>
      </c>
      <c r="H33" s="7">
        <v>11</v>
      </c>
      <c r="I33" s="7">
        <v>2</v>
      </c>
      <c r="J33" s="7" t="s">
        <v>154</v>
      </c>
      <c r="K33" s="9">
        <f t="shared" si="6"/>
        <v>1.5545628530700599</v>
      </c>
      <c r="L33" s="16">
        <f t="shared" si="2"/>
        <v>285.00318972951095</v>
      </c>
      <c r="M33" s="16">
        <f t="shared" si="0"/>
        <v>142.50159486475548</v>
      </c>
    </row>
    <row r="34" spans="1:13" ht="27" customHeight="1" x14ac:dyDescent="0.35">
      <c r="A34" s="77"/>
      <c r="B34" s="7" t="s">
        <v>159</v>
      </c>
      <c r="C34" s="63" t="s">
        <v>158</v>
      </c>
      <c r="D34" s="7">
        <v>2022</v>
      </c>
      <c r="E34" s="7" t="s">
        <v>23</v>
      </c>
      <c r="F34" s="7" t="s">
        <v>160</v>
      </c>
      <c r="G34" s="7">
        <v>0</v>
      </c>
      <c r="H34" s="7">
        <v>30</v>
      </c>
      <c r="I34" s="7">
        <v>4</v>
      </c>
      <c r="J34" s="7" t="s">
        <v>161</v>
      </c>
      <c r="K34" s="9">
        <f t="shared" si="6"/>
        <v>1.5545628530700599</v>
      </c>
      <c r="L34" s="16">
        <f t="shared" si="2"/>
        <v>777.28142653502994</v>
      </c>
      <c r="M34" s="16">
        <f t="shared" si="0"/>
        <v>194.32035663375748</v>
      </c>
    </row>
    <row r="35" spans="1:13" ht="27" customHeight="1" x14ac:dyDescent="0.35">
      <c r="A35" s="77"/>
      <c r="B35" s="7" t="s">
        <v>164</v>
      </c>
      <c r="C35" s="63" t="s">
        <v>163</v>
      </c>
      <c r="D35" s="7">
        <v>2019</v>
      </c>
      <c r="E35" s="7" t="s">
        <v>165</v>
      </c>
      <c r="F35" s="7" t="s">
        <v>166</v>
      </c>
      <c r="G35" s="7">
        <v>4</v>
      </c>
      <c r="H35" s="7">
        <v>7</v>
      </c>
      <c r="I35" s="7">
        <v>15</v>
      </c>
      <c r="J35" s="7" t="s">
        <v>162</v>
      </c>
      <c r="K35" s="9">
        <f t="shared" si="6"/>
        <v>1.5545628530700599</v>
      </c>
      <c r="L35" s="16">
        <f t="shared" si="2"/>
        <v>181.36566619150699</v>
      </c>
      <c r="M35" s="16">
        <f t="shared" si="0"/>
        <v>12.091044412767133</v>
      </c>
    </row>
    <row r="36" spans="1:13" ht="27" customHeight="1" x14ac:dyDescent="0.35">
      <c r="A36" s="77"/>
      <c r="B36" s="7" t="s">
        <v>169</v>
      </c>
      <c r="C36" s="63" t="s">
        <v>168</v>
      </c>
      <c r="D36" s="7">
        <v>2019</v>
      </c>
      <c r="E36" s="7" t="s">
        <v>69</v>
      </c>
      <c r="F36" s="7" t="s">
        <v>170</v>
      </c>
      <c r="G36" s="7">
        <v>17</v>
      </c>
      <c r="H36" s="7">
        <v>20</v>
      </c>
      <c r="I36" s="7">
        <v>5</v>
      </c>
      <c r="J36" s="7" t="s">
        <v>167</v>
      </c>
      <c r="K36" s="9">
        <f t="shared" si="6"/>
        <v>1.5545628530700599</v>
      </c>
      <c r="L36" s="16">
        <f t="shared" si="2"/>
        <v>518.18761769001992</v>
      </c>
      <c r="M36" s="16">
        <f t="shared" si="0"/>
        <v>103.63752353800399</v>
      </c>
    </row>
    <row r="37" spans="1:13" ht="27" customHeight="1" x14ac:dyDescent="0.35">
      <c r="A37" s="77"/>
      <c r="B37" s="7" t="s">
        <v>172</v>
      </c>
      <c r="C37" s="63" t="s">
        <v>171</v>
      </c>
      <c r="D37" s="7">
        <v>2019</v>
      </c>
      <c r="E37" s="7" t="s">
        <v>91</v>
      </c>
      <c r="F37" s="7" t="s">
        <v>173</v>
      </c>
      <c r="G37" s="7">
        <v>19</v>
      </c>
      <c r="H37" s="7">
        <v>11</v>
      </c>
      <c r="I37" s="7">
        <v>36</v>
      </c>
      <c r="J37" s="7" t="s">
        <v>52</v>
      </c>
      <c r="K37" s="9">
        <f t="shared" si="6"/>
        <v>1.5545628530700599</v>
      </c>
      <c r="L37" s="16">
        <f t="shared" si="2"/>
        <v>285.00318972951095</v>
      </c>
      <c r="M37" s="16">
        <f t="shared" si="0"/>
        <v>7.9167552702641935</v>
      </c>
    </row>
    <row r="38" spans="1:13" ht="27" customHeight="1" x14ac:dyDescent="0.35">
      <c r="A38" s="77"/>
      <c r="B38" s="7" t="s">
        <v>177</v>
      </c>
      <c r="C38" s="63" t="s">
        <v>175</v>
      </c>
      <c r="D38" s="7">
        <v>2019</v>
      </c>
      <c r="E38" s="7" t="s">
        <v>110</v>
      </c>
      <c r="F38" s="7" t="s">
        <v>176</v>
      </c>
      <c r="G38" s="7">
        <v>0</v>
      </c>
      <c r="H38" s="7">
        <v>80</v>
      </c>
      <c r="I38" s="7">
        <v>11</v>
      </c>
      <c r="J38" s="7" t="s">
        <v>174</v>
      </c>
      <c r="K38" s="9">
        <f t="shared" si="6"/>
        <v>1.5545628530700599</v>
      </c>
      <c r="L38" s="16">
        <f t="shared" si="2"/>
        <v>2072.7504707600797</v>
      </c>
      <c r="M38" s="16">
        <f t="shared" si="0"/>
        <v>188.43186097818906</v>
      </c>
    </row>
    <row r="39" spans="1:13" ht="27" customHeight="1" x14ac:dyDescent="0.35">
      <c r="A39" s="77"/>
      <c r="B39" s="7" t="s">
        <v>182</v>
      </c>
      <c r="C39" s="63" t="s">
        <v>179</v>
      </c>
      <c r="D39" s="7">
        <v>2018</v>
      </c>
      <c r="E39" s="7" t="s">
        <v>180</v>
      </c>
      <c r="F39" s="7" t="s">
        <v>181</v>
      </c>
      <c r="G39" s="7">
        <v>3</v>
      </c>
      <c r="H39" s="7">
        <v>12</v>
      </c>
      <c r="I39" s="7">
        <v>28</v>
      </c>
      <c r="J39" s="7" t="s">
        <v>178</v>
      </c>
      <c r="K39" s="9">
        <f t="shared" si="6"/>
        <v>1.5545628530700599</v>
      </c>
      <c r="L39" s="16">
        <f t="shared" si="2"/>
        <v>310.912570614012</v>
      </c>
      <c r="M39" s="16">
        <f t="shared" si="0"/>
        <v>11.104020379071857</v>
      </c>
    </row>
    <row r="40" spans="1:13" ht="27" customHeight="1" x14ac:dyDescent="0.35">
      <c r="A40" s="77"/>
      <c r="B40" s="7" t="s">
        <v>183</v>
      </c>
      <c r="C40" s="63" t="s">
        <v>185</v>
      </c>
      <c r="D40" s="7">
        <v>2018</v>
      </c>
      <c r="E40" s="7" t="s">
        <v>69</v>
      </c>
      <c r="F40" s="7" t="s">
        <v>186</v>
      </c>
      <c r="G40" s="7">
        <v>8</v>
      </c>
      <c r="H40" s="7">
        <v>106</v>
      </c>
      <c r="I40" s="7">
        <v>65</v>
      </c>
      <c r="J40" s="7" t="s">
        <v>184</v>
      </c>
      <c r="K40" s="9">
        <f t="shared" si="6"/>
        <v>1.5545628530700599</v>
      </c>
      <c r="L40" s="16">
        <f t="shared" si="2"/>
        <v>2746.3943737571058</v>
      </c>
      <c r="M40" s="16">
        <f t="shared" si="0"/>
        <v>42.252221134724707</v>
      </c>
    </row>
    <row r="41" spans="1:13" ht="27" customHeight="1" x14ac:dyDescent="0.35">
      <c r="A41" s="77"/>
      <c r="B41" s="7" t="s">
        <v>187</v>
      </c>
      <c r="C41" s="63" t="s">
        <v>189</v>
      </c>
      <c r="D41" s="7">
        <v>2017</v>
      </c>
      <c r="E41" s="7" t="s">
        <v>23</v>
      </c>
      <c r="F41" s="7" t="s">
        <v>190</v>
      </c>
      <c r="G41" s="7">
        <v>24</v>
      </c>
      <c r="H41" s="7">
        <v>2.25</v>
      </c>
      <c r="I41" s="7">
        <v>2</v>
      </c>
      <c r="J41" s="7" t="s">
        <v>188</v>
      </c>
      <c r="K41" s="9">
        <f t="shared" si="6"/>
        <v>1.5545628530700599</v>
      </c>
      <c r="L41" s="16">
        <f t="shared" si="2"/>
        <v>58.296106990127242</v>
      </c>
      <c r="M41" s="16">
        <f t="shared" si="0"/>
        <v>29.148053495063621</v>
      </c>
    </row>
    <row r="42" spans="1:13" ht="27" customHeight="1" x14ac:dyDescent="0.35">
      <c r="A42" s="77"/>
      <c r="B42" s="7" t="s">
        <v>193</v>
      </c>
      <c r="C42" s="63" t="s">
        <v>192</v>
      </c>
      <c r="D42" s="7">
        <v>2017</v>
      </c>
      <c r="E42" s="7" t="s">
        <v>194</v>
      </c>
      <c r="F42" s="7" t="s">
        <v>195</v>
      </c>
      <c r="G42" s="7">
        <v>1</v>
      </c>
      <c r="H42" s="7">
        <v>12</v>
      </c>
      <c r="I42" s="7">
        <v>57</v>
      </c>
      <c r="J42" s="7" t="s">
        <v>191</v>
      </c>
      <c r="K42" s="9">
        <f t="shared" si="6"/>
        <v>1.5545628530700599</v>
      </c>
      <c r="L42" s="16">
        <f t="shared" si="2"/>
        <v>310.912570614012</v>
      </c>
      <c r="M42" s="16">
        <f t="shared" si="0"/>
        <v>5.4546065020002104</v>
      </c>
    </row>
    <row r="43" spans="1:13" ht="27" customHeight="1" x14ac:dyDescent="0.35">
      <c r="A43" s="77"/>
      <c r="B43" s="7" t="s">
        <v>197</v>
      </c>
      <c r="C43" s="63" t="s">
        <v>196</v>
      </c>
      <c r="D43" s="7">
        <v>2016</v>
      </c>
      <c r="E43" s="7" t="s">
        <v>50</v>
      </c>
      <c r="F43" s="7" t="s">
        <v>198</v>
      </c>
      <c r="G43" s="7">
        <v>10</v>
      </c>
      <c r="H43" s="67">
        <v>7.5</v>
      </c>
      <c r="I43" s="7">
        <v>2</v>
      </c>
      <c r="J43" s="7" t="s">
        <v>188</v>
      </c>
      <c r="K43" s="9">
        <f t="shared" si="6"/>
        <v>1.5545628530700599</v>
      </c>
      <c r="L43" s="16">
        <f t="shared" si="2"/>
        <v>194.32035663375748</v>
      </c>
      <c r="M43" s="16">
        <f t="shared" si="0"/>
        <v>97.160178316878742</v>
      </c>
    </row>
    <row r="44" spans="1:13" ht="27" customHeight="1" x14ac:dyDescent="0.35">
      <c r="A44" s="77"/>
      <c r="B44" s="7" t="s">
        <v>200</v>
      </c>
      <c r="C44" s="63" t="s">
        <v>199</v>
      </c>
      <c r="D44" s="7">
        <v>2016</v>
      </c>
      <c r="E44" s="7" t="s">
        <v>201</v>
      </c>
      <c r="F44" s="7" t="s">
        <v>202</v>
      </c>
      <c r="G44" s="7">
        <v>15</v>
      </c>
      <c r="H44" s="7">
        <v>5.5</v>
      </c>
      <c r="I44" s="7">
        <v>2</v>
      </c>
      <c r="J44" s="7" t="s">
        <v>114</v>
      </c>
      <c r="K44" s="9">
        <f t="shared" si="6"/>
        <v>1.5545628530700599</v>
      </c>
      <c r="L44" s="16">
        <f t="shared" si="2"/>
        <v>142.50159486475548</v>
      </c>
      <c r="M44" s="16">
        <f t="shared" si="0"/>
        <v>71.250797432377738</v>
      </c>
    </row>
    <row r="45" spans="1:13" ht="27" customHeight="1" x14ac:dyDescent="0.35">
      <c r="A45" s="77"/>
      <c r="B45" s="7" t="s">
        <v>205</v>
      </c>
      <c r="C45" s="63" t="s">
        <v>204</v>
      </c>
      <c r="D45" s="7">
        <v>2016</v>
      </c>
      <c r="E45" s="7" t="s">
        <v>69</v>
      </c>
      <c r="F45" s="7" t="s">
        <v>206</v>
      </c>
      <c r="G45" s="7">
        <v>16</v>
      </c>
      <c r="H45" s="7">
        <v>26</v>
      </c>
      <c r="I45" s="7">
        <v>9</v>
      </c>
      <c r="J45" s="7" t="s">
        <v>24</v>
      </c>
      <c r="K45" s="9">
        <f t="shared" si="6"/>
        <v>1.5545628530700599</v>
      </c>
      <c r="L45" s="16">
        <f t="shared" si="2"/>
        <v>673.64390299702609</v>
      </c>
      <c r="M45" s="16">
        <f t="shared" si="0"/>
        <v>74.849322555225115</v>
      </c>
    </row>
    <row r="46" spans="1:13" ht="27" customHeight="1" x14ac:dyDescent="0.35">
      <c r="A46" s="77"/>
      <c r="B46" s="7" t="s">
        <v>208</v>
      </c>
      <c r="C46" s="63" t="s">
        <v>207</v>
      </c>
      <c r="D46" s="7">
        <v>2015</v>
      </c>
      <c r="E46" s="7" t="s">
        <v>23</v>
      </c>
      <c r="F46" s="7" t="s">
        <v>209</v>
      </c>
      <c r="G46" s="7">
        <v>14</v>
      </c>
      <c r="H46" s="7">
        <v>25</v>
      </c>
      <c r="I46" s="7">
        <v>45</v>
      </c>
      <c r="J46" s="7" t="s">
        <v>203</v>
      </c>
      <c r="K46" s="9">
        <f t="shared" si="6"/>
        <v>1.5545628530700599</v>
      </c>
      <c r="L46" s="16">
        <f t="shared" si="2"/>
        <v>647.73452211252504</v>
      </c>
      <c r="M46" s="16">
        <f t="shared" si="0"/>
        <v>14.394100491389445</v>
      </c>
    </row>
    <row r="47" spans="1:13" ht="27" customHeight="1" x14ac:dyDescent="0.35">
      <c r="A47" s="77"/>
      <c r="B47" s="7" t="s">
        <v>211</v>
      </c>
      <c r="C47" s="63" t="s">
        <v>210</v>
      </c>
      <c r="D47" s="7">
        <v>2015</v>
      </c>
      <c r="E47" s="7" t="s">
        <v>69</v>
      </c>
      <c r="F47" s="7" t="s">
        <v>212</v>
      </c>
      <c r="G47" s="7">
        <v>13</v>
      </c>
      <c r="H47" s="7">
        <v>48</v>
      </c>
      <c r="I47" s="7">
        <v>28</v>
      </c>
      <c r="J47" s="7" t="s">
        <v>127</v>
      </c>
      <c r="K47" s="9">
        <f t="shared" si="6"/>
        <v>1.5545628530700599</v>
      </c>
      <c r="L47" s="16">
        <f t="shared" si="2"/>
        <v>1243.650282456048</v>
      </c>
      <c r="M47" s="16">
        <f t="shared" si="0"/>
        <v>44.416081516287427</v>
      </c>
    </row>
    <row r="48" spans="1:13" ht="27" customHeight="1" x14ac:dyDescent="0.35">
      <c r="A48" s="77"/>
      <c r="B48" s="7" t="s">
        <v>214</v>
      </c>
      <c r="C48" s="63" t="s">
        <v>213</v>
      </c>
      <c r="D48" s="7">
        <v>2014</v>
      </c>
      <c r="E48" s="7" t="s">
        <v>69</v>
      </c>
      <c r="F48" s="7" t="s">
        <v>215</v>
      </c>
      <c r="G48" s="7">
        <v>24</v>
      </c>
      <c r="H48" s="7">
        <v>30</v>
      </c>
      <c r="I48" s="7">
        <v>16</v>
      </c>
      <c r="J48" s="7" t="s">
        <v>47</v>
      </c>
      <c r="K48" s="9">
        <f t="shared" si="6"/>
        <v>1.5545628530700599</v>
      </c>
      <c r="L48" s="16">
        <f t="shared" si="2"/>
        <v>777.28142653502994</v>
      </c>
      <c r="M48" s="16">
        <f t="shared" si="0"/>
        <v>48.580089158439371</v>
      </c>
    </row>
    <row r="49" spans="1:13" ht="27" customHeight="1" x14ac:dyDescent="0.35">
      <c r="A49" s="77"/>
      <c r="B49" s="7" t="s">
        <v>217</v>
      </c>
      <c r="C49" s="63" t="s">
        <v>216</v>
      </c>
      <c r="D49" s="7">
        <v>2014</v>
      </c>
      <c r="E49" s="7" t="s">
        <v>23</v>
      </c>
      <c r="F49" s="7" t="s">
        <v>218</v>
      </c>
      <c r="G49" s="7">
        <v>16</v>
      </c>
      <c r="H49" s="7">
        <v>4.5</v>
      </c>
      <c r="I49" s="7">
        <v>5</v>
      </c>
      <c r="J49" s="7" t="s">
        <v>97</v>
      </c>
      <c r="K49" s="9">
        <f t="shared" si="6"/>
        <v>1.5545628530700599</v>
      </c>
      <c r="L49" s="16">
        <f t="shared" si="2"/>
        <v>116.59221398025448</v>
      </c>
      <c r="M49" s="16">
        <f t="shared" si="0"/>
        <v>23.318442796050896</v>
      </c>
    </row>
    <row r="50" spans="1:13" ht="27" customHeight="1" x14ac:dyDescent="0.35">
      <c r="A50" s="77"/>
      <c r="B50" s="7" t="s">
        <v>220</v>
      </c>
      <c r="C50" s="63" t="s">
        <v>219</v>
      </c>
      <c r="D50" s="7">
        <v>2014</v>
      </c>
      <c r="E50" s="7" t="s">
        <v>222</v>
      </c>
      <c r="F50" s="7" t="s">
        <v>221</v>
      </c>
      <c r="G50" s="7">
        <v>8</v>
      </c>
      <c r="H50" s="67">
        <v>16.5</v>
      </c>
      <c r="I50" s="7">
        <v>4</v>
      </c>
      <c r="J50" s="7" t="s">
        <v>105</v>
      </c>
      <c r="K50" s="9">
        <f t="shared" si="6"/>
        <v>1.5545628530700599</v>
      </c>
      <c r="L50" s="16">
        <f t="shared" si="2"/>
        <v>427.50478459426648</v>
      </c>
      <c r="M50" s="16">
        <f t="shared" si="0"/>
        <v>106.87619614856662</v>
      </c>
    </row>
    <row r="51" spans="1:13" ht="27" customHeight="1" x14ac:dyDescent="0.35">
      <c r="A51" s="77"/>
      <c r="B51" s="7" t="s">
        <v>226</v>
      </c>
      <c r="C51" s="63" t="s">
        <v>223</v>
      </c>
      <c r="D51" s="7">
        <v>2013</v>
      </c>
      <c r="E51" s="7" t="s">
        <v>224</v>
      </c>
      <c r="F51" s="7" t="s">
        <v>225</v>
      </c>
      <c r="G51" s="7">
        <v>1</v>
      </c>
      <c r="H51" s="7">
        <v>32</v>
      </c>
      <c r="I51" s="7">
        <v>30</v>
      </c>
      <c r="J51" s="7" t="s">
        <v>161</v>
      </c>
      <c r="K51" s="9">
        <f t="shared" si="6"/>
        <v>1.5545628530700599</v>
      </c>
      <c r="L51" s="16">
        <f t="shared" si="2"/>
        <v>829.10018830403203</v>
      </c>
      <c r="M51" s="16">
        <f t="shared" si="0"/>
        <v>27.636672943467733</v>
      </c>
    </row>
    <row r="52" spans="1:13" ht="27" customHeight="1" x14ac:dyDescent="0.35">
      <c r="A52" s="78" t="s">
        <v>4</v>
      </c>
      <c r="B52" s="7" t="s">
        <v>229</v>
      </c>
      <c r="C52" s="63" t="s">
        <v>228</v>
      </c>
      <c r="D52" s="7">
        <v>2022</v>
      </c>
      <c r="E52" s="7" t="s">
        <v>116</v>
      </c>
      <c r="F52" s="7" t="s">
        <v>230</v>
      </c>
      <c r="G52" s="7">
        <v>0</v>
      </c>
      <c r="H52" s="7">
        <v>9.25</v>
      </c>
      <c r="I52" s="7">
        <v>5</v>
      </c>
      <c r="J52" s="7" t="s">
        <v>227</v>
      </c>
      <c r="K52" s="9">
        <f>AG4</f>
        <v>0.75136904761904766</v>
      </c>
      <c r="L52" s="16">
        <f t="shared" si="2"/>
        <v>115.83606150793652</v>
      </c>
      <c r="M52" s="16">
        <f t="shared" si="0"/>
        <v>23.167212301587305</v>
      </c>
    </row>
    <row r="53" spans="1:13" ht="27" customHeight="1" x14ac:dyDescent="0.35">
      <c r="A53" s="78"/>
      <c r="B53" s="7" t="s">
        <v>233</v>
      </c>
      <c r="C53" s="63" t="s">
        <v>231</v>
      </c>
      <c r="D53" s="7">
        <v>2018</v>
      </c>
      <c r="E53" s="7" t="s">
        <v>69</v>
      </c>
      <c r="F53" s="7" t="s">
        <v>232</v>
      </c>
      <c r="G53" s="7">
        <v>9</v>
      </c>
      <c r="H53" s="7">
        <v>17.5</v>
      </c>
      <c r="I53" s="7">
        <v>5</v>
      </c>
      <c r="J53" s="7" t="s">
        <v>188</v>
      </c>
      <c r="K53" s="9">
        <f>K52</f>
        <v>0.75136904761904766</v>
      </c>
      <c r="L53" s="16">
        <f t="shared" si="2"/>
        <v>219.1493055555556</v>
      </c>
      <c r="M53" s="16">
        <f t="shared" si="0"/>
        <v>43.829861111111121</v>
      </c>
    </row>
    <row r="54" spans="1:13" ht="27" customHeight="1" x14ac:dyDescent="0.35">
      <c r="A54" s="78"/>
      <c r="B54" s="7" t="s">
        <v>236</v>
      </c>
      <c r="C54" s="63" t="s">
        <v>235</v>
      </c>
      <c r="D54" s="7">
        <v>2018</v>
      </c>
      <c r="E54" s="69" t="s">
        <v>238</v>
      </c>
      <c r="F54" s="7" t="s">
        <v>237</v>
      </c>
      <c r="G54" s="7">
        <v>2</v>
      </c>
      <c r="H54" s="7">
        <v>15</v>
      </c>
      <c r="I54" s="7">
        <v>12</v>
      </c>
      <c r="J54" s="7" t="s">
        <v>234</v>
      </c>
      <c r="K54" s="9">
        <f t="shared" ref="K54:K76" si="7">K53</f>
        <v>0.75136904761904766</v>
      </c>
      <c r="L54" s="16">
        <f t="shared" si="2"/>
        <v>187.84226190476193</v>
      </c>
      <c r="M54" s="16">
        <f t="shared" si="0"/>
        <v>15.653521825396828</v>
      </c>
    </row>
    <row r="55" spans="1:13" ht="27" customHeight="1" x14ac:dyDescent="0.35">
      <c r="A55" s="78"/>
      <c r="B55" s="7" t="s">
        <v>239</v>
      </c>
      <c r="C55" s="63" t="s">
        <v>242</v>
      </c>
      <c r="D55" s="7">
        <v>2018</v>
      </c>
      <c r="E55" s="7" t="s">
        <v>241</v>
      </c>
      <c r="F55" s="7" t="s">
        <v>240</v>
      </c>
      <c r="G55" s="7">
        <v>4</v>
      </c>
      <c r="H55" s="7">
        <v>40.5</v>
      </c>
      <c r="I55" s="7">
        <v>5</v>
      </c>
      <c r="J55" s="7" t="s">
        <v>227</v>
      </c>
      <c r="K55" s="9">
        <f t="shared" si="7"/>
        <v>0.75136904761904766</v>
      </c>
      <c r="L55" s="16">
        <f t="shared" si="2"/>
        <v>507.17410714285717</v>
      </c>
      <c r="M55" s="16">
        <f t="shared" ref="M55:M108" si="8">L55/I55</f>
        <v>101.43482142857144</v>
      </c>
    </row>
    <row r="56" spans="1:13" ht="27" customHeight="1" x14ac:dyDescent="0.35">
      <c r="A56" s="78"/>
      <c r="B56" s="7" t="s">
        <v>245</v>
      </c>
      <c r="C56" s="63" t="s">
        <v>243</v>
      </c>
      <c r="D56" s="7">
        <v>2017</v>
      </c>
      <c r="E56" s="7" t="s">
        <v>23</v>
      </c>
      <c r="F56" s="7" t="s">
        <v>244</v>
      </c>
      <c r="G56" s="7">
        <v>38</v>
      </c>
      <c r="H56" s="7">
        <v>170</v>
      </c>
      <c r="I56" s="7">
        <v>10</v>
      </c>
      <c r="J56" s="7" t="s">
        <v>246</v>
      </c>
      <c r="K56" s="9">
        <f t="shared" si="7"/>
        <v>0.75136904761904766</v>
      </c>
      <c r="L56" s="16">
        <f t="shared" ref="L56:L109" si="9">(H56/60)*K56*1000</f>
        <v>2128.8789682539682</v>
      </c>
      <c r="M56" s="16">
        <f t="shared" si="8"/>
        <v>212.88789682539681</v>
      </c>
    </row>
    <row r="57" spans="1:13" ht="27" customHeight="1" x14ac:dyDescent="0.35">
      <c r="A57" s="78"/>
      <c r="B57" s="7" t="s">
        <v>247</v>
      </c>
      <c r="C57" s="70" t="s">
        <v>769</v>
      </c>
      <c r="D57" s="7">
        <v>2016</v>
      </c>
      <c r="E57" s="7" t="s">
        <v>248</v>
      </c>
      <c r="F57" s="7" t="s">
        <v>249</v>
      </c>
      <c r="G57" s="7">
        <v>44</v>
      </c>
      <c r="H57" s="7">
        <v>19</v>
      </c>
      <c r="I57" s="7">
        <v>5</v>
      </c>
      <c r="J57" s="7" t="s">
        <v>127</v>
      </c>
      <c r="K57" s="9">
        <f t="shared" si="7"/>
        <v>0.75136904761904766</v>
      </c>
      <c r="L57" s="16">
        <f t="shared" si="9"/>
        <v>237.93353174603175</v>
      </c>
      <c r="M57" s="16">
        <f t="shared" si="8"/>
        <v>47.586706349206352</v>
      </c>
    </row>
    <row r="58" spans="1:13" ht="27" customHeight="1" x14ac:dyDescent="0.35">
      <c r="A58" s="78"/>
      <c r="B58" s="7" t="s">
        <v>252</v>
      </c>
      <c r="C58" s="63" t="s">
        <v>251</v>
      </c>
      <c r="D58" s="7">
        <v>2016</v>
      </c>
      <c r="E58" s="7" t="s">
        <v>116</v>
      </c>
      <c r="F58" s="7" t="s">
        <v>253</v>
      </c>
      <c r="G58" s="7">
        <v>37</v>
      </c>
      <c r="H58" s="7">
        <v>24</v>
      </c>
      <c r="I58" s="7">
        <v>16</v>
      </c>
      <c r="J58" s="7" t="s">
        <v>250</v>
      </c>
      <c r="K58" s="9">
        <f t="shared" si="7"/>
        <v>0.75136904761904766</v>
      </c>
      <c r="L58" s="16">
        <f t="shared" si="9"/>
        <v>300.54761904761904</v>
      </c>
      <c r="M58" s="16">
        <f t="shared" si="8"/>
        <v>18.78422619047619</v>
      </c>
    </row>
    <row r="59" spans="1:13" ht="27" customHeight="1" x14ac:dyDescent="0.35">
      <c r="A59" s="78"/>
      <c r="B59" s="7" t="s">
        <v>255</v>
      </c>
      <c r="C59" s="63" t="s">
        <v>254</v>
      </c>
      <c r="D59" s="7">
        <v>2015</v>
      </c>
      <c r="E59" s="7" t="s">
        <v>139</v>
      </c>
      <c r="F59" s="7" t="s">
        <v>256</v>
      </c>
      <c r="G59" s="7">
        <v>18</v>
      </c>
      <c r="H59" s="7">
        <v>11.75</v>
      </c>
      <c r="I59" s="7">
        <v>2</v>
      </c>
      <c r="J59" s="7" t="s">
        <v>227</v>
      </c>
      <c r="K59" s="9">
        <f t="shared" si="7"/>
        <v>0.75136904761904766</v>
      </c>
      <c r="L59" s="16">
        <f t="shared" si="9"/>
        <v>147.14310515873015</v>
      </c>
      <c r="M59" s="16">
        <f t="shared" si="8"/>
        <v>73.571552579365076</v>
      </c>
    </row>
    <row r="60" spans="1:13" ht="27" customHeight="1" x14ac:dyDescent="0.35">
      <c r="A60" s="78"/>
      <c r="B60" s="7" t="s">
        <v>259</v>
      </c>
      <c r="C60" s="63" t="s">
        <v>258</v>
      </c>
      <c r="D60" s="7">
        <v>2015</v>
      </c>
      <c r="E60" s="7" t="s">
        <v>69</v>
      </c>
      <c r="F60" s="7" t="s">
        <v>260</v>
      </c>
      <c r="G60" s="7">
        <v>12</v>
      </c>
      <c r="H60" s="7">
        <v>1.5</v>
      </c>
      <c r="I60" s="7">
        <v>1</v>
      </c>
      <c r="J60" s="7" t="s">
        <v>257</v>
      </c>
      <c r="K60" s="9">
        <f t="shared" si="7"/>
        <v>0.75136904761904766</v>
      </c>
      <c r="L60" s="16">
        <f t="shared" si="9"/>
        <v>18.78422619047619</v>
      </c>
      <c r="M60" s="16">
        <f t="shared" si="8"/>
        <v>18.78422619047619</v>
      </c>
    </row>
    <row r="61" spans="1:13" ht="27" customHeight="1" x14ac:dyDescent="0.35">
      <c r="A61" s="78"/>
      <c r="B61" s="7" t="s">
        <v>262</v>
      </c>
      <c r="C61" s="63" t="s">
        <v>261</v>
      </c>
      <c r="D61" s="7">
        <v>2015</v>
      </c>
      <c r="E61" s="7" t="s">
        <v>56</v>
      </c>
      <c r="F61" s="7" t="s">
        <v>263</v>
      </c>
      <c r="G61" s="7">
        <v>31</v>
      </c>
      <c r="H61" s="7">
        <v>30</v>
      </c>
      <c r="I61" s="7">
        <v>8</v>
      </c>
      <c r="J61" s="7" t="s">
        <v>188</v>
      </c>
      <c r="K61" s="9">
        <f t="shared" si="7"/>
        <v>0.75136904761904766</v>
      </c>
      <c r="L61" s="16">
        <f t="shared" si="9"/>
        <v>375.68452380952385</v>
      </c>
      <c r="M61" s="16">
        <f t="shared" si="8"/>
        <v>46.960565476190482</v>
      </c>
    </row>
    <row r="62" spans="1:13" ht="27" customHeight="1" x14ac:dyDescent="0.35">
      <c r="A62" s="78"/>
      <c r="B62" s="7" t="s">
        <v>265</v>
      </c>
      <c r="C62" s="63" t="s">
        <v>264</v>
      </c>
      <c r="D62" s="7">
        <v>2012</v>
      </c>
      <c r="E62" s="7" t="s">
        <v>23</v>
      </c>
      <c r="F62" s="7" t="s">
        <v>266</v>
      </c>
      <c r="G62" s="7">
        <v>69</v>
      </c>
      <c r="H62" s="7">
        <v>13</v>
      </c>
      <c r="I62" s="7">
        <v>2</v>
      </c>
      <c r="J62" s="7" t="s">
        <v>188</v>
      </c>
      <c r="K62" s="9">
        <f t="shared" si="7"/>
        <v>0.75136904761904766</v>
      </c>
      <c r="L62" s="16">
        <f t="shared" si="9"/>
        <v>162.79662698412699</v>
      </c>
      <c r="M62" s="16">
        <f t="shared" si="8"/>
        <v>81.398313492063494</v>
      </c>
    </row>
    <row r="63" spans="1:13" ht="27" customHeight="1" x14ac:dyDescent="0.35">
      <c r="A63" s="78"/>
      <c r="B63" s="7" t="s">
        <v>268</v>
      </c>
      <c r="C63" s="63" t="s">
        <v>267</v>
      </c>
      <c r="D63" s="7">
        <v>2012</v>
      </c>
      <c r="E63" s="7" t="s">
        <v>23</v>
      </c>
      <c r="F63" s="7" t="s">
        <v>269</v>
      </c>
      <c r="G63" s="7">
        <v>19</v>
      </c>
      <c r="H63" s="7">
        <v>7</v>
      </c>
      <c r="I63" s="7">
        <v>28</v>
      </c>
      <c r="J63" s="7" t="s">
        <v>127</v>
      </c>
      <c r="K63" s="9">
        <f t="shared" si="7"/>
        <v>0.75136904761904766</v>
      </c>
      <c r="L63" s="16">
        <f t="shared" si="9"/>
        <v>87.659722222222229</v>
      </c>
      <c r="M63" s="16">
        <f t="shared" si="8"/>
        <v>3.1307043650793651</v>
      </c>
    </row>
    <row r="64" spans="1:13" ht="27" customHeight="1" x14ac:dyDescent="0.35">
      <c r="A64" s="78"/>
      <c r="B64" s="7" t="s">
        <v>272</v>
      </c>
      <c r="C64" s="63" t="s">
        <v>271</v>
      </c>
      <c r="D64" s="7">
        <v>2012</v>
      </c>
      <c r="E64" s="7" t="s">
        <v>139</v>
      </c>
      <c r="F64" s="7" t="s">
        <v>273</v>
      </c>
      <c r="G64" s="7">
        <v>31</v>
      </c>
      <c r="H64" s="7">
        <v>11</v>
      </c>
      <c r="I64" s="7">
        <v>16</v>
      </c>
      <c r="J64" s="7" t="s">
        <v>270</v>
      </c>
      <c r="K64" s="9">
        <f t="shared" si="7"/>
        <v>0.75136904761904766</v>
      </c>
      <c r="L64" s="16">
        <f t="shared" si="9"/>
        <v>137.75099206349205</v>
      </c>
      <c r="M64" s="16">
        <f t="shared" si="8"/>
        <v>8.6094370039682531</v>
      </c>
    </row>
    <row r="65" spans="1:13" ht="27" customHeight="1" x14ac:dyDescent="0.35">
      <c r="A65" s="78"/>
      <c r="B65" s="7" t="s">
        <v>275</v>
      </c>
      <c r="C65" s="63" t="s">
        <v>274</v>
      </c>
      <c r="D65" s="7">
        <v>2012</v>
      </c>
      <c r="E65" s="7" t="s">
        <v>276</v>
      </c>
      <c r="F65" s="7" t="s">
        <v>277</v>
      </c>
      <c r="G65" s="7">
        <v>18</v>
      </c>
      <c r="H65" s="7">
        <v>0.1</v>
      </c>
      <c r="I65" s="7">
        <v>7</v>
      </c>
      <c r="J65" s="7" t="s">
        <v>127</v>
      </c>
      <c r="K65" s="9">
        <f t="shared" si="7"/>
        <v>0.75136904761904766</v>
      </c>
      <c r="L65" s="16">
        <f t="shared" si="9"/>
        <v>1.2522817460317461</v>
      </c>
      <c r="M65" s="16">
        <f t="shared" si="8"/>
        <v>0.17889739229024945</v>
      </c>
    </row>
    <row r="66" spans="1:13" ht="27" customHeight="1" x14ac:dyDescent="0.35">
      <c r="A66" s="78"/>
      <c r="B66" s="7" t="s">
        <v>279</v>
      </c>
      <c r="C66" s="63" t="s">
        <v>278</v>
      </c>
      <c r="D66" s="7">
        <v>2011</v>
      </c>
      <c r="E66" s="7" t="s">
        <v>56</v>
      </c>
      <c r="F66" s="7" t="s">
        <v>280</v>
      </c>
      <c r="G66" s="7">
        <v>22</v>
      </c>
      <c r="H66" s="7">
        <v>16</v>
      </c>
      <c r="I66" s="7">
        <v>6</v>
      </c>
      <c r="J66" s="7" t="s">
        <v>188</v>
      </c>
      <c r="K66" s="9">
        <f t="shared" si="7"/>
        <v>0.75136904761904766</v>
      </c>
      <c r="L66" s="16">
        <f t="shared" si="9"/>
        <v>200.3650793650794</v>
      </c>
      <c r="M66" s="16">
        <f t="shared" si="8"/>
        <v>33.394179894179899</v>
      </c>
    </row>
    <row r="67" spans="1:13" ht="27" customHeight="1" x14ac:dyDescent="0.35">
      <c r="A67" s="78"/>
      <c r="B67" s="7" t="s">
        <v>282</v>
      </c>
      <c r="C67" s="63" t="s">
        <v>281</v>
      </c>
      <c r="D67" s="7">
        <v>2011</v>
      </c>
      <c r="E67" s="7" t="s">
        <v>23</v>
      </c>
      <c r="F67" s="7" t="s">
        <v>283</v>
      </c>
      <c r="G67" s="7">
        <v>20</v>
      </c>
      <c r="H67" s="67">
        <v>15.5</v>
      </c>
      <c r="I67" s="67">
        <v>6</v>
      </c>
      <c r="J67" s="7" t="s">
        <v>127</v>
      </c>
      <c r="K67" s="9">
        <f t="shared" si="7"/>
        <v>0.75136904761904766</v>
      </c>
      <c r="L67" s="16">
        <f t="shared" si="9"/>
        <v>194.10367063492069</v>
      </c>
      <c r="M67" s="16">
        <f t="shared" si="8"/>
        <v>32.350611772486779</v>
      </c>
    </row>
    <row r="68" spans="1:13" ht="27" customHeight="1" x14ac:dyDescent="0.35">
      <c r="A68" s="78"/>
      <c r="B68" s="7" t="s">
        <v>286</v>
      </c>
      <c r="C68" s="63" t="s">
        <v>285</v>
      </c>
      <c r="D68" s="7">
        <v>2010</v>
      </c>
      <c r="E68" s="7" t="s">
        <v>288</v>
      </c>
      <c r="F68" s="7" t="s">
        <v>287</v>
      </c>
      <c r="G68" s="7">
        <v>15</v>
      </c>
      <c r="H68" s="7">
        <v>12</v>
      </c>
      <c r="I68" s="7">
        <v>4</v>
      </c>
      <c r="J68" s="7" t="s">
        <v>284</v>
      </c>
      <c r="K68" s="9">
        <f t="shared" si="7"/>
        <v>0.75136904761904766</v>
      </c>
      <c r="L68" s="16">
        <f t="shared" si="9"/>
        <v>150.27380952380952</v>
      </c>
      <c r="M68" s="16">
        <f t="shared" si="8"/>
        <v>37.56845238095238</v>
      </c>
    </row>
    <row r="69" spans="1:13" ht="27" customHeight="1" x14ac:dyDescent="0.35">
      <c r="A69" s="78"/>
      <c r="B69" s="71" t="s">
        <v>290</v>
      </c>
      <c r="C69" s="63" t="s">
        <v>289</v>
      </c>
      <c r="D69" s="7">
        <v>2009</v>
      </c>
      <c r="E69" s="7" t="s">
        <v>23</v>
      </c>
      <c r="F69" s="72" t="s">
        <v>291</v>
      </c>
      <c r="G69" s="7">
        <v>98</v>
      </c>
      <c r="H69" s="7">
        <v>17.5</v>
      </c>
      <c r="I69" s="7">
        <v>4</v>
      </c>
      <c r="J69" s="7" t="s">
        <v>88</v>
      </c>
      <c r="K69" s="9">
        <f t="shared" si="7"/>
        <v>0.75136904761904766</v>
      </c>
      <c r="L69" s="16">
        <f t="shared" si="9"/>
        <v>219.1493055555556</v>
      </c>
      <c r="M69" s="16">
        <f t="shared" si="8"/>
        <v>54.7873263888889</v>
      </c>
    </row>
    <row r="70" spans="1:13" ht="27" customHeight="1" x14ac:dyDescent="0.35">
      <c r="A70" s="78"/>
      <c r="B70" s="7" t="s">
        <v>293</v>
      </c>
      <c r="C70" s="63" t="s">
        <v>292</v>
      </c>
      <c r="D70" s="7">
        <v>2009</v>
      </c>
      <c r="E70" s="7" t="s">
        <v>295</v>
      </c>
      <c r="F70" s="7" t="s">
        <v>294</v>
      </c>
      <c r="G70" s="7">
        <v>18</v>
      </c>
      <c r="H70" s="7">
        <v>36</v>
      </c>
      <c r="I70" s="7">
        <v>6</v>
      </c>
      <c r="J70" s="7" t="s">
        <v>188</v>
      </c>
      <c r="K70" s="9">
        <f t="shared" si="7"/>
        <v>0.75136904761904766</v>
      </c>
      <c r="L70" s="16">
        <f t="shared" si="9"/>
        <v>450.82142857142861</v>
      </c>
      <c r="M70" s="16">
        <f t="shared" si="8"/>
        <v>75.136904761904773</v>
      </c>
    </row>
    <row r="71" spans="1:13" ht="27" customHeight="1" x14ac:dyDescent="0.35">
      <c r="A71" s="78"/>
      <c r="B71" s="7" t="s">
        <v>299</v>
      </c>
      <c r="C71" s="63" t="s">
        <v>296</v>
      </c>
      <c r="D71" s="7">
        <v>2009</v>
      </c>
      <c r="E71" s="7" t="s">
        <v>297</v>
      </c>
      <c r="F71" s="64" t="s">
        <v>298</v>
      </c>
      <c r="G71" s="7">
        <v>29</v>
      </c>
      <c r="H71" s="7">
        <v>6</v>
      </c>
      <c r="I71" s="7">
        <v>3</v>
      </c>
      <c r="J71" s="7" t="s">
        <v>57</v>
      </c>
      <c r="K71" s="9">
        <f t="shared" si="7"/>
        <v>0.75136904761904766</v>
      </c>
      <c r="L71" s="16">
        <f t="shared" si="9"/>
        <v>75.136904761904759</v>
      </c>
      <c r="M71" s="16">
        <f t="shared" si="8"/>
        <v>25.045634920634921</v>
      </c>
    </row>
    <row r="72" spans="1:13" ht="27" customHeight="1" x14ac:dyDescent="0.35">
      <c r="A72" s="78"/>
      <c r="B72" s="7" t="s">
        <v>302</v>
      </c>
      <c r="C72" s="63" t="s">
        <v>301</v>
      </c>
      <c r="D72" s="7">
        <v>2007</v>
      </c>
      <c r="E72" s="7" t="s">
        <v>139</v>
      </c>
      <c r="F72" s="7" t="s">
        <v>303</v>
      </c>
      <c r="G72" s="7">
        <v>15</v>
      </c>
      <c r="H72" s="7">
        <v>16</v>
      </c>
      <c r="I72" s="7">
        <v>82</v>
      </c>
      <c r="J72" s="7" t="s">
        <v>300</v>
      </c>
      <c r="K72" s="9">
        <f t="shared" si="7"/>
        <v>0.75136904761904766</v>
      </c>
      <c r="L72" s="16">
        <f t="shared" si="9"/>
        <v>200.3650793650794</v>
      </c>
      <c r="M72" s="16">
        <f t="shared" si="8"/>
        <v>2.4434765776229193</v>
      </c>
    </row>
    <row r="73" spans="1:13" ht="27" customHeight="1" x14ac:dyDescent="0.35">
      <c r="A73" s="78"/>
      <c r="B73" s="7" t="s">
        <v>305</v>
      </c>
      <c r="C73" s="63" t="s">
        <v>304</v>
      </c>
      <c r="D73" s="7">
        <v>2004</v>
      </c>
      <c r="E73" s="7" t="s">
        <v>306</v>
      </c>
      <c r="F73" s="7" t="s">
        <v>307</v>
      </c>
      <c r="G73" s="7">
        <v>4</v>
      </c>
      <c r="H73" s="7">
        <v>12.5</v>
      </c>
      <c r="I73" s="7">
        <v>2</v>
      </c>
      <c r="J73" s="7" t="s">
        <v>188</v>
      </c>
      <c r="K73" s="9">
        <f t="shared" si="7"/>
        <v>0.75136904761904766</v>
      </c>
      <c r="L73" s="16">
        <f t="shared" si="9"/>
        <v>156.53521825396825</v>
      </c>
      <c r="M73" s="16">
        <f t="shared" si="8"/>
        <v>78.267609126984127</v>
      </c>
    </row>
    <row r="74" spans="1:13" ht="27" customHeight="1" x14ac:dyDescent="0.35">
      <c r="A74" s="78"/>
      <c r="B74" s="7" t="s">
        <v>310</v>
      </c>
      <c r="C74" s="63" t="s">
        <v>308</v>
      </c>
      <c r="D74" s="7">
        <v>2002</v>
      </c>
      <c r="E74" s="7" t="s">
        <v>23</v>
      </c>
      <c r="F74" s="7" t="s">
        <v>309</v>
      </c>
      <c r="G74" s="7">
        <v>18</v>
      </c>
      <c r="H74" s="7">
        <v>13</v>
      </c>
      <c r="I74" s="7">
        <v>2</v>
      </c>
      <c r="J74" s="7" t="s">
        <v>188</v>
      </c>
      <c r="K74" s="9">
        <f t="shared" si="7"/>
        <v>0.75136904761904766</v>
      </c>
      <c r="L74" s="16">
        <f t="shared" si="9"/>
        <v>162.79662698412699</v>
      </c>
      <c r="M74" s="16">
        <f t="shared" si="8"/>
        <v>81.398313492063494</v>
      </c>
    </row>
    <row r="75" spans="1:13" ht="27" customHeight="1" x14ac:dyDescent="0.35">
      <c r="A75" s="78"/>
      <c r="B75" s="7" t="s">
        <v>313</v>
      </c>
      <c r="C75" s="63" t="s">
        <v>311</v>
      </c>
      <c r="D75" s="7">
        <v>2001</v>
      </c>
      <c r="E75" s="7" t="s">
        <v>222</v>
      </c>
      <c r="F75" s="7" t="s">
        <v>312</v>
      </c>
      <c r="G75" s="7">
        <v>19</v>
      </c>
      <c r="H75" s="67">
        <v>41</v>
      </c>
      <c r="I75" s="7">
        <v>22</v>
      </c>
      <c r="J75" s="7" t="s">
        <v>57</v>
      </c>
      <c r="K75" s="9">
        <f t="shared" si="7"/>
        <v>0.75136904761904766</v>
      </c>
      <c r="L75" s="16">
        <f t="shared" si="9"/>
        <v>513.4355158730159</v>
      </c>
      <c r="M75" s="16">
        <f t="shared" si="8"/>
        <v>23.337977994227995</v>
      </c>
    </row>
    <row r="76" spans="1:13" ht="27" customHeight="1" x14ac:dyDescent="0.35">
      <c r="A76" s="78"/>
      <c r="B76" s="7" t="s">
        <v>316</v>
      </c>
      <c r="C76" s="63" t="s">
        <v>315</v>
      </c>
      <c r="D76" s="7">
        <v>2001</v>
      </c>
      <c r="E76" s="7" t="s">
        <v>318</v>
      </c>
      <c r="F76" s="7" t="s">
        <v>317</v>
      </c>
      <c r="G76" s="7">
        <v>28</v>
      </c>
      <c r="H76" s="7">
        <v>12</v>
      </c>
      <c r="I76" s="7">
        <v>4</v>
      </c>
      <c r="J76" s="7" t="s">
        <v>314</v>
      </c>
      <c r="K76" s="9">
        <f t="shared" si="7"/>
        <v>0.75136904761904766</v>
      </c>
      <c r="L76" s="16">
        <f t="shared" si="9"/>
        <v>150.27380952380952</v>
      </c>
      <c r="M76" s="16">
        <f t="shared" si="8"/>
        <v>37.56845238095238</v>
      </c>
    </row>
    <row r="77" spans="1:13" ht="27" customHeight="1" x14ac:dyDescent="0.35">
      <c r="A77" s="79" t="s">
        <v>5</v>
      </c>
      <c r="B77" s="7" t="s">
        <v>321</v>
      </c>
      <c r="C77" s="63" t="s">
        <v>319</v>
      </c>
      <c r="D77" s="7">
        <v>2022</v>
      </c>
      <c r="E77" s="7" t="s">
        <v>23</v>
      </c>
      <c r="F77" s="7" t="s">
        <v>320</v>
      </c>
      <c r="G77" s="7">
        <v>0</v>
      </c>
      <c r="H77" s="7">
        <v>13</v>
      </c>
      <c r="I77" s="7">
        <v>6</v>
      </c>
      <c r="J77" s="7" t="s">
        <v>24</v>
      </c>
      <c r="K77" s="9">
        <f>AG6</f>
        <v>0.28702564102564099</v>
      </c>
      <c r="L77" s="16">
        <f t="shared" si="9"/>
        <v>62.188888888888883</v>
      </c>
      <c r="M77" s="16">
        <f t="shared" si="8"/>
        <v>10.364814814814814</v>
      </c>
    </row>
    <row r="78" spans="1:13" ht="27" customHeight="1" x14ac:dyDescent="0.35">
      <c r="A78" s="79"/>
      <c r="B78" s="7" t="s">
        <v>327</v>
      </c>
      <c r="C78" s="63" t="s">
        <v>326</v>
      </c>
      <c r="D78" s="7">
        <v>2022</v>
      </c>
      <c r="E78" s="7" t="s">
        <v>328</v>
      </c>
      <c r="F78" s="7" t="s">
        <v>329</v>
      </c>
      <c r="G78" s="7">
        <v>0</v>
      </c>
      <c r="H78" s="7">
        <v>10</v>
      </c>
      <c r="I78" s="7">
        <v>12</v>
      </c>
      <c r="J78" s="7" t="s">
        <v>114</v>
      </c>
      <c r="K78" s="9">
        <f>K77</f>
        <v>0.28702564102564099</v>
      </c>
      <c r="L78" s="16">
        <f t="shared" si="9"/>
        <v>47.837606837606828</v>
      </c>
      <c r="M78" s="16">
        <f t="shared" si="8"/>
        <v>3.9864672364672358</v>
      </c>
    </row>
    <row r="79" spans="1:13" ht="27" customHeight="1" x14ac:dyDescent="0.35">
      <c r="A79" s="79"/>
      <c r="B79" s="7" t="s">
        <v>331</v>
      </c>
      <c r="C79" s="63" t="s">
        <v>330</v>
      </c>
      <c r="D79" s="7">
        <v>2022</v>
      </c>
      <c r="E79" s="7" t="s">
        <v>69</v>
      </c>
      <c r="F79" s="7" t="s">
        <v>332</v>
      </c>
      <c r="G79" s="7">
        <v>0</v>
      </c>
      <c r="H79" s="7">
        <v>6.5</v>
      </c>
      <c r="I79" s="7">
        <v>2</v>
      </c>
      <c r="J79" s="7" t="s">
        <v>188</v>
      </c>
      <c r="K79" s="9">
        <f t="shared" ref="K79:K101" si="10">K78</f>
        <v>0.28702564102564099</v>
      </c>
      <c r="L79" s="16">
        <f t="shared" si="9"/>
        <v>31.094444444444441</v>
      </c>
      <c r="M79" s="16">
        <f t="shared" si="8"/>
        <v>15.547222222222221</v>
      </c>
    </row>
    <row r="80" spans="1:13" ht="27" customHeight="1" x14ac:dyDescent="0.35">
      <c r="A80" s="79"/>
      <c r="B80" s="7" t="s">
        <v>334</v>
      </c>
      <c r="C80" s="63" t="s">
        <v>333</v>
      </c>
      <c r="D80" s="7">
        <v>2022</v>
      </c>
      <c r="E80" s="7" t="s">
        <v>222</v>
      </c>
      <c r="F80" s="7" t="s">
        <v>335</v>
      </c>
      <c r="G80" s="7">
        <v>0</v>
      </c>
      <c r="H80" s="7">
        <v>5.7</v>
      </c>
      <c r="I80" s="7">
        <v>4</v>
      </c>
      <c r="J80" s="7" t="s">
        <v>227</v>
      </c>
      <c r="K80" s="9">
        <f t="shared" si="10"/>
        <v>0.28702564102564099</v>
      </c>
      <c r="L80" s="16">
        <f t="shared" si="9"/>
        <v>27.267435897435892</v>
      </c>
      <c r="M80" s="16">
        <f t="shared" si="8"/>
        <v>6.8168589743589729</v>
      </c>
    </row>
    <row r="81" spans="1:13" ht="27" customHeight="1" x14ac:dyDescent="0.35">
      <c r="A81" s="79"/>
      <c r="B81" s="7" t="s">
        <v>338</v>
      </c>
      <c r="C81" s="63" t="s">
        <v>337</v>
      </c>
      <c r="D81" s="7">
        <v>2021</v>
      </c>
      <c r="E81" s="7" t="s">
        <v>295</v>
      </c>
      <c r="F81" s="7" t="s">
        <v>339</v>
      </c>
      <c r="G81" s="7">
        <v>0</v>
      </c>
      <c r="H81" s="7">
        <v>12</v>
      </c>
      <c r="I81" s="7">
        <v>6</v>
      </c>
      <c r="J81" s="7" t="s">
        <v>336</v>
      </c>
      <c r="K81" s="9">
        <f t="shared" si="10"/>
        <v>0.28702564102564099</v>
      </c>
      <c r="L81" s="16">
        <f t="shared" si="9"/>
        <v>57.4051282051282</v>
      </c>
      <c r="M81" s="16">
        <f t="shared" si="8"/>
        <v>9.5675213675213673</v>
      </c>
    </row>
    <row r="82" spans="1:13" ht="27" customHeight="1" x14ac:dyDescent="0.35">
      <c r="A82" s="79"/>
      <c r="B82" s="7" t="s">
        <v>344</v>
      </c>
      <c r="C82" s="63" t="s">
        <v>341</v>
      </c>
      <c r="D82" s="7">
        <v>2021</v>
      </c>
      <c r="E82" s="7" t="s">
        <v>343</v>
      </c>
      <c r="F82" s="7" t="s">
        <v>342</v>
      </c>
      <c r="G82" s="7">
        <v>0</v>
      </c>
      <c r="H82" s="7">
        <v>12</v>
      </c>
      <c r="I82" s="7">
        <v>7</v>
      </c>
      <c r="J82" s="7" t="s">
        <v>340</v>
      </c>
      <c r="K82" s="9">
        <f t="shared" si="10"/>
        <v>0.28702564102564099</v>
      </c>
      <c r="L82" s="16">
        <f t="shared" si="9"/>
        <v>57.4051282051282</v>
      </c>
      <c r="M82" s="16">
        <f t="shared" si="8"/>
        <v>8.2007326007326</v>
      </c>
    </row>
    <row r="83" spans="1:13" ht="27" customHeight="1" x14ac:dyDescent="0.35">
      <c r="A83" s="79"/>
      <c r="B83" s="7" t="s">
        <v>347</v>
      </c>
      <c r="C83" s="63" t="s">
        <v>346</v>
      </c>
      <c r="D83" s="7">
        <v>2021</v>
      </c>
      <c r="E83" s="7" t="s">
        <v>318</v>
      </c>
      <c r="F83" s="7" t="s">
        <v>348</v>
      </c>
      <c r="G83" s="7">
        <v>0</v>
      </c>
      <c r="H83" s="7">
        <v>36</v>
      </c>
      <c r="I83" s="7">
        <v>9</v>
      </c>
      <c r="J83" s="7" t="s">
        <v>345</v>
      </c>
      <c r="K83" s="9">
        <f t="shared" si="10"/>
        <v>0.28702564102564099</v>
      </c>
      <c r="L83" s="16">
        <f t="shared" si="9"/>
        <v>172.21538461538458</v>
      </c>
      <c r="M83" s="16">
        <f t="shared" si="8"/>
        <v>19.135042735042731</v>
      </c>
    </row>
    <row r="84" spans="1:13" ht="27" customHeight="1" x14ac:dyDescent="0.35">
      <c r="A84" s="79"/>
      <c r="B84" s="7" t="s">
        <v>351</v>
      </c>
      <c r="C84" s="63" t="s">
        <v>349</v>
      </c>
      <c r="D84" s="7">
        <v>2021</v>
      </c>
      <c r="E84" s="7" t="s">
        <v>69</v>
      </c>
      <c r="F84" s="7" t="s">
        <v>350</v>
      </c>
      <c r="G84" s="7">
        <v>1</v>
      </c>
      <c r="H84" s="7">
        <v>12</v>
      </c>
      <c r="I84" s="7">
        <v>6</v>
      </c>
      <c r="J84" s="7" t="s">
        <v>188</v>
      </c>
      <c r="K84" s="9">
        <f t="shared" si="10"/>
        <v>0.28702564102564099</v>
      </c>
      <c r="L84" s="16">
        <f t="shared" si="9"/>
        <v>57.4051282051282</v>
      </c>
      <c r="M84" s="16">
        <f t="shared" si="8"/>
        <v>9.5675213675213673</v>
      </c>
    </row>
    <row r="85" spans="1:13" ht="27" customHeight="1" x14ac:dyDescent="0.35">
      <c r="A85" s="79"/>
      <c r="B85" s="7" t="s">
        <v>353</v>
      </c>
      <c r="C85" s="63" t="s">
        <v>352</v>
      </c>
      <c r="D85" s="7">
        <v>2021</v>
      </c>
      <c r="E85" s="7" t="s">
        <v>354</v>
      </c>
      <c r="F85" s="7" t="s">
        <v>355</v>
      </c>
      <c r="G85" s="7">
        <v>0</v>
      </c>
      <c r="H85" s="7">
        <v>15</v>
      </c>
      <c r="I85" s="7">
        <v>10</v>
      </c>
      <c r="J85" s="7" t="s">
        <v>150</v>
      </c>
      <c r="K85" s="9">
        <f t="shared" si="10"/>
        <v>0.28702564102564099</v>
      </c>
      <c r="L85" s="16">
        <f t="shared" si="9"/>
        <v>71.756410256410248</v>
      </c>
      <c r="M85" s="16">
        <f t="shared" si="8"/>
        <v>7.175641025641025</v>
      </c>
    </row>
    <row r="86" spans="1:13" ht="27" customHeight="1" x14ac:dyDescent="0.35">
      <c r="A86" s="79"/>
      <c r="B86" s="7" t="s">
        <v>356</v>
      </c>
      <c r="C86" s="63" t="s">
        <v>357</v>
      </c>
      <c r="D86" s="7">
        <v>2021</v>
      </c>
      <c r="E86" s="7" t="s">
        <v>354</v>
      </c>
      <c r="F86" s="7" t="s">
        <v>358</v>
      </c>
      <c r="G86" s="7">
        <v>2</v>
      </c>
      <c r="H86" s="7">
        <v>15</v>
      </c>
      <c r="I86" s="67">
        <v>3</v>
      </c>
      <c r="J86" s="7" t="s">
        <v>57</v>
      </c>
      <c r="K86" s="9">
        <f t="shared" si="10"/>
        <v>0.28702564102564099</v>
      </c>
      <c r="L86" s="16">
        <f t="shared" si="9"/>
        <v>71.756410256410248</v>
      </c>
      <c r="M86" s="16">
        <f t="shared" si="8"/>
        <v>23.918803418803417</v>
      </c>
    </row>
    <row r="87" spans="1:13" ht="27" customHeight="1" x14ac:dyDescent="0.35">
      <c r="A87" s="79"/>
      <c r="B87" s="7" t="s">
        <v>361</v>
      </c>
      <c r="C87" s="63" t="s">
        <v>359</v>
      </c>
      <c r="D87" s="7">
        <v>2021</v>
      </c>
      <c r="E87" s="7" t="s">
        <v>23</v>
      </c>
      <c r="F87" s="7" t="s">
        <v>360</v>
      </c>
      <c r="G87" s="7">
        <v>1</v>
      </c>
      <c r="H87" s="7">
        <v>5.5</v>
      </c>
      <c r="I87" s="7">
        <v>4</v>
      </c>
      <c r="J87" s="7" t="s">
        <v>188</v>
      </c>
      <c r="K87" s="9">
        <f t="shared" si="10"/>
        <v>0.28702564102564099</v>
      </c>
      <c r="L87" s="16">
        <f t="shared" si="9"/>
        <v>26.310683760683759</v>
      </c>
      <c r="M87" s="16">
        <f t="shared" si="8"/>
        <v>6.5776709401709397</v>
      </c>
    </row>
    <row r="88" spans="1:13" ht="27" customHeight="1" x14ac:dyDescent="0.35">
      <c r="A88" s="79"/>
      <c r="B88" s="7" t="s">
        <v>363</v>
      </c>
      <c r="C88" s="63" t="s">
        <v>362</v>
      </c>
      <c r="D88" s="7">
        <v>2021</v>
      </c>
      <c r="E88" s="7" t="s">
        <v>23</v>
      </c>
      <c r="F88" s="7" t="s">
        <v>364</v>
      </c>
      <c r="G88" s="7">
        <v>3</v>
      </c>
      <c r="H88" s="7">
        <v>15</v>
      </c>
      <c r="I88" s="7">
        <v>2</v>
      </c>
      <c r="J88" s="7" t="s">
        <v>188</v>
      </c>
      <c r="K88" s="9">
        <f t="shared" si="10"/>
        <v>0.28702564102564099</v>
      </c>
      <c r="L88" s="16">
        <f t="shared" si="9"/>
        <v>71.756410256410248</v>
      </c>
      <c r="M88" s="16">
        <f t="shared" si="8"/>
        <v>35.878205128205124</v>
      </c>
    </row>
    <row r="89" spans="1:13" ht="27" customHeight="1" x14ac:dyDescent="0.35">
      <c r="A89" s="79"/>
      <c r="B89" s="7" t="s">
        <v>371</v>
      </c>
      <c r="C89" s="63" t="s">
        <v>370</v>
      </c>
      <c r="D89" s="7">
        <v>2021</v>
      </c>
      <c r="E89" s="7" t="s">
        <v>238</v>
      </c>
      <c r="F89" s="7" t="s">
        <v>372</v>
      </c>
      <c r="G89" s="7">
        <v>1</v>
      </c>
      <c r="H89" s="7">
        <v>17</v>
      </c>
      <c r="I89" s="67">
        <v>14</v>
      </c>
      <c r="J89" s="7" t="s">
        <v>369</v>
      </c>
      <c r="K89" s="9">
        <f t="shared" si="10"/>
        <v>0.28702564102564099</v>
      </c>
      <c r="L89" s="16">
        <f t="shared" si="9"/>
        <v>81.323931623931614</v>
      </c>
      <c r="M89" s="16">
        <f t="shared" si="8"/>
        <v>5.8088522588522578</v>
      </c>
    </row>
    <row r="90" spans="1:13" ht="27" customHeight="1" x14ac:dyDescent="0.35">
      <c r="A90" s="79"/>
      <c r="B90" s="7" t="s">
        <v>375</v>
      </c>
      <c r="C90" s="63" t="s">
        <v>374</v>
      </c>
      <c r="D90" s="7">
        <v>2021</v>
      </c>
      <c r="E90" s="7" t="s">
        <v>276</v>
      </c>
      <c r="F90" s="7" t="s">
        <v>376</v>
      </c>
      <c r="G90" s="7">
        <v>7</v>
      </c>
      <c r="H90" s="7">
        <v>17.5</v>
      </c>
      <c r="I90" s="7">
        <v>4</v>
      </c>
      <c r="J90" s="7" t="s">
        <v>373</v>
      </c>
      <c r="K90" s="9">
        <f t="shared" si="10"/>
        <v>0.28702564102564099</v>
      </c>
      <c r="L90" s="16">
        <f t="shared" si="9"/>
        <v>83.715811965811966</v>
      </c>
      <c r="M90" s="16">
        <f t="shared" si="8"/>
        <v>20.928952991452991</v>
      </c>
    </row>
    <row r="91" spans="1:13" ht="27" customHeight="1" x14ac:dyDescent="0.35">
      <c r="A91" s="79"/>
      <c r="B91" s="7" t="s">
        <v>378</v>
      </c>
      <c r="C91" s="63" t="s">
        <v>377</v>
      </c>
      <c r="D91" s="7">
        <v>2021</v>
      </c>
      <c r="E91" s="7" t="s">
        <v>23</v>
      </c>
      <c r="F91" s="7" t="s">
        <v>379</v>
      </c>
      <c r="G91" s="7">
        <v>2</v>
      </c>
      <c r="H91" s="7">
        <v>4.2</v>
      </c>
      <c r="I91" s="7">
        <v>2</v>
      </c>
      <c r="J91" s="7" t="s">
        <v>188</v>
      </c>
      <c r="K91" s="9">
        <f t="shared" si="10"/>
        <v>0.28702564102564099</v>
      </c>
      <c r="L91" s="16">
        <f t="shared" si="9"/>
        <v>20.091794871794871</v>
      </c>
      <c r="M91" s="16">
        <f t="shared" si="8"/>
        <v>10.045897435897436</v>
      </c>
    </row>
    <row r="92" spans="1:13" ht="27" customHeight="1" x14ac:dyDescent="0.35">
      <c r="A92" s="79"/>
      <c r="B92" s="7" t="s">
        <v>382</v>
      </c>
      <c r="C92" s="63" t="s">
        <v>381</v>
      </c>
      <c r="D92" s="7">
        <v>2021</v>
      </c>
      <c r="E92" s="7" t="s">
        <v>354</v>
      </c>
      <c r="F92" s="7" t="s">
        <v>383</v>
      </c>
      <c r="G92" s="7">
        <v>6</v>
      </c>
      <c r="H92" s="7">
        <v>4.7</v>
      </c>
      <c r="I92" s="7">
        <v>4</v>
      </c>
      <c r="J92" s="7" t="s">
        <v>380</v>
      </c>
      <c r="K92" s="9">
        <f t="shared" si="10"/>
        <v>0.28702564102564099</v>
      </c>
      <c r="L92" s="16">
        <f t="shared" si="9"/>
        <v>22.483675213675212</v>
      </c>
      <c r="M92" s="16">
        <f t="shared" si="8"/>
        <v>5.6209188034188031</v>
      </c>
    </row>
    <row r="93" spans="1:13" ht="27" customHeight="1" x14ac:dyDescent="0.35">
      <c r="A93" s="79"/>
      <c r="B93" s="7" t="s">
        <v>385</v>
      </c>
      <c r="C93" s="63" t="s">
        <v>384</v>
      </c>
      <c r="D93" s="7">
        <v>2021</v>
      </c>
      <c r="E93" s="7" t="s">
        <v>387</v>
      </c>
      <c r="F93" s="7" t="s">
        <v>386</v>
      </c>
      <c r="G93" s="7">
        <v>0</v>
      </c>
      <c r="H93" s="7">
        <v>10.5</v>
      </c>
      <c r="I93" s="7">
        <v>2</v>
      </c>
      <c r="J93" s="7" t="s">
        <v>188</v>
      </c>
      <c r="K93" s="9">
        <f t="shared" si="10"/>
        <v>0.28702564102564099</v>
      </c>
      <c r="L93" s="16">
        <f t="shared" si="9"/>
        <v>50.229487179487172</v>
      </c>
      <c r="M93" s="16">
        <f t="shared" si="8"/>
        <v>25.114743589743586</v>
      </c>
    </row>
    <row r="94" spans="1:13" ht="27" customHeight="1" x14ac:dyDescent="0.35">
      <c r="A94" s="79"/>
      <c r="B94" s="7" t="s">
        <v>390</v>
      </c>
      <c r="C94" s="63" t="s">
        <v>389</v>
      </c>
      <c r="D94" s="7">
        <v>2020</v>
      </c>
      <c r="E94" s="7" t="s">
        <v>165</v>
      </c>
      <c r="F94" s="7" t="s">
        <v>391</v>
      </c>
      <c r="G94" s="7">
        <v>1</v>
      </c>
      <c r="H94" s="7">
        <v>17</v>
      </c>
      <c r="I94" s="7">
        <v>8</v>
      </c>
      <c r="J94" s="7" t="s">
        <v>388</v>
      </c>
      <c r="K94" s="9">
        <f t="shared" si="10"/>
        <v>0.28702564102564099</v>
      </c>
      <c r="L94" s="16">
        <f t="shared" si="9"/>
        <v>81.323931623931614</v>
      </c>
      <c r="M94" s="16">
        <f t="shared" si="8"/>
        <v>10.165491452991452</v>
      </c>
    </row>
    <row r="95" spans="1:13" ht="27" customHeight="1" x14ac:dyDescent="0.35">
      <c r="A95" s="79"/>
      <c r="B95" s="7" t="s">
        <v>393</v>
      </c>
      <c r="C95" s="63" t="s">
        <v>392</v>
      </c>
      <c r="D95" s="7">
        <v>2020</v>
      </c>
      <c r="E95" s="7" t="s">
        <v>139</v>
      </c>
      <c r="F95" s="7" t="s">
        <v>394</v>
      </c>
      <c r="G95" s="7">
        <v>11</v>
      </c>
      <c r="H95" s="7">
        <v>15</v>
      </c>
      <c r="I95" s="7">
        <v>2</v>
      </c>
      <c r="J95" s="7" t="s">
        <v>188</v>
      </c>
      <c r="K95" s="9">
        <f t="shared" si="10"/>
        <v>0.28702564102564099</v>
      </c>
      <c r="L95" s="16">
        <f t="shared" si="9"/>
        <v>71.756410256410248</v>
      </c>
      <c r="M95" s="16">
        <f t="shared" si="8"/>
        <v>35.878205128205124</v>
      </c>
    </row>
    <row r="96" spans="1:13" ht="27" customHeight="1" x14ac:dyDescent="0.35">
      <c r="A96" s="79"/>
      <c r="B96" s="7" t="s">
        <v>400</v>
      </c>
      <c r="C96" s="63" t="s">
        <v>398</v>
      </c>
      <c r="D96" s="7">
        <v>2020</v>
      </c>
      <c r="E96" s="7" t="s">
        <v>139</v>
      </c>
      <c r="F96" s="7" t="s">
        <v>399</v>
      </c>
      <c r="G96" s="7">
        <v>5</v>
      </c>
      <c r="H96" s="7">
        <v>18</v>
      </c>
      <c r="I96" s="7">
        <v>2</v>
      </c>
      <c r="J96" s="7" t="s">
        <v>188</v>
      </c>
      <c r="K96" s="9">
        <f t="shared" si="10"/>
        <v>0.28702564102564099</v>
      </c>
      <c r="L96" s="16">
        <f t="shared" si="9"/>
        <v>86.10769230769229</v>
      </c>
      <c r="M96" s="16">
        <f t="shared" si="8"/>
        <v>43.053846153846145</v>
      </c>
    </row>
    <row r="97" spans="1:13" ht="27" customHeight="1" x14ac:dyDescent="0.35">
      <c r="A97" s="79"/>
      <c r="B97" s="7" t="s">
        <v>402</v>
      </c>
      <c r="C97" s="63" t="s">
        <v>401</v>
      </c>
      <c r="D97" s="7">
        <v>2020</v>
      </c>
      <c r="E97" s="7" t="s">
        <v>276</v>
      </c>
      <c r="F97" s="7" t="s">
        <v>403</v>
      </c>
      <c r="G97" s="7">
        <v>12</v>
      </c>
      <c r="H97" s="7">
        <v>4.5</v>
      </c>
      <c r="I97" s="7">
        <v>5</v>
      </c>
      <c r="J97" s="7" t="s">
        <v>24</v>
      </c>
      <c r="K97" s="9">
        <f t="shared" si="10"/>
        <v>0.28702564102564099</v>
      </c>
      <c r="L97" s="16">
        <f t="shared" si="9"/>
        <v>21.526923076923072</v>
      </c>
      <c r="M97" s="16">
        <f t="shared" si="8"/>
        <v>4.3053846153846145</v>
      </c>
    </row>
    <row r="98" spans="1:13" ht="27" customHeight="1" x14ac:dyDescent="0.35">
      <c r="A98" s="79"/>
      <c r="B98" s="7" t="s">
        <v>405</v>
      </c>
      <c r="C98" s="63" t="s">
        <v>404</v>
      </c>
      <c r="D98" s="7">
        <v>2020</v>
      </c>
      <c r="E98" s="7" t="s">
        <v>23</v>
      </c>
      <c r="F98" s="7" t="s">
        <v>406</v>
      </c>
      <c r="G98" s="7">
        <v>6</v>
      </c>
      <c r="H98" s="7">
        <v>18</v>
      </c>
      <c r="I98" s="7">
        <v>6</v>
      </c>
      <c r="J98" s="7" t="s">
        <v>188</v>
      </c>
      <c r="K98" s="9">
        <f t="shared" si="10"/>
        <v>0.28702564102564099</v>
      </c>
      <c r="L98" s="16">
        <f t="shared" si="9"/>
        <v>86.10769230769229</v>
      </c>
      <c r="M98" s="16">
        <f t="shared" si="8"/>
        <v>14.351282051282048</v>
      </c>
    </row>
    <row r="99" spans="1:13" ht="27" customHeight="1" x14ac:dyDescent="0.35">
      <c r="A99" s="79"/>
      <c r="B99" s="7" t="s">
        <v>408</v>
      </c>
      <c r="C99" s="63" t="s">
        <v>407</v>
      </c>
      <c r="D99" s="7">
        <v>2020</v>
      </c>
      <c r="E99" s="7" t="s">
        <v>354</v>
      </c>
      <c r="F99" s="7" t="s">
        <v>409</v>
      </c>
      <c r="G99" s="7">
        <v>3</v>
      </c>
      <c r="H99" s="7">
        <v>16</v>
      </c>
      <c r="I99" s="7">
        <v>2</v>
      </c>
      <c r="J99" s="7" t="s">
        <v>188</v>
      </c>
      <c r="K99" s="9">
        <f t="shared" si="10"/>
        <v>0.28702564102564099</v>
      </c>
      <c r="L99" s="16">
        <f t="shared" si="9"/>
        <v>76.540170940170938</v>
      </c>
      <c r="M99" s="16">
        <f t="shared" si="8"/>
        <v>38.270085470085469</v>
      </c>
    </row>
    <row r="100" spans="1:13" ht="27" customHeight="1" x14ac:dyDescent="0.35">
      <c r="A100" s="79"/>
      <c r="B100" s="7" t="s">
        <v>412</v>
      </c>
      <c r="C100" s="63" t="s">
        <v>410</v>
      </c>
      <c r="D100" s="7">
        <v>2020</v>
      </c>
      <c r="E100" s="7" t="s">
        <v>354</v>
      </c>
      <c r="F100" s="73" t="s">
        <v>411</v>
      </c>
      <c r="G100" s="7">
        <v>6</v>
      </c>
      <c r="H100" s="7">
        <v>15</v>
      </c>
      <c r="I100" s="7">
        <v>2</v>
      </c>
      <c r="J100" s="7" t="s">
        <v>188</v>
      </c>
      <c r="K100" s="9">
        <f t="shared" si="10"/>
        <v>0.28702564102564099</v>
      </c>
      <c r="L100" s="16">
        <f t="shared" si="9"/>
        <v>71.756410256410248</v>
      </c>
      <c r="M100" s="16">
        <f t="shared" si="8"/>
        <v>35.878205128205124</v>
      </c>
    </row>
    <row r="101" spans="1:13" ht="27" customHeight="1" x14ac:dyDescent="0.35">
      <c r="A101" s="79"/>
      <c r="B101" s="7" t="s">
        <v>415</v>
      </c>
      <c r="C101" s="63" t="s">
        <v>414</v>
      </c>
      <c r="D101" s="7">
        <v>2020</v>
      </c>
      <c r="E101" s="7" t="s">
        <v>23</v>
      </c>
      <c r="F101" s="7" t="s">
        <v>416</v>
      </c>
      <c r="G101" s="7">
        <v>10</v>
      </c>
      <c r="H101" s="7">
        <v>16</v>
      </c>
      <c r="I101" s="7">
        <v>8</v>
      </c>
      <c r="J101" s="7" t="s">
        <v>413</v>
      </c>
      <c r="K101" s="9">
        <f t="shared" si="10"/>
        <v>0.28702564102564099</v>
      </c>
      <c r="L101" s="16">
        <f t="shared" si="9"/>
        <v>76.540170940170938</v>
      </c>
      <c r="M101" s="16">
        <f t="shared" si="8"/>
        <v>9.5675213675213673</v>
      </c>
    </row>
    <row r="102" spans="1:13" ht="27" customHeight="1" x14ac:dyDescent="0.35">
      <c r="A102" s="80"/>
      <c r="B102" s="7" t="s">
        <v>324</v>
      </c>
      <c r="C102" s="63" t="s">
        <v>323</v>
      </c>
      <c r="D102" s="7">
        <v>2022</v>
      </c>
      <c r="E102" s="7" t="s">
        <v>69</v>
      </c>
      <c r="F102" s="7" t="s">
        <v>325</v>
      </c>
      <c r="G102" s="7">
        <v>1</v>
      </c>
      <c r="H102" s="7">
        <v>13</v>
      </c>
      <c r="I102" s="7">
        <v>9</v>
      </c>
      <c r="J102" s="7" t="s">
        <v>322</v>
      </c>
      <c r="K102" s="9">
        <v>1.8420000000000001</v>
      </c>
      <c r="L102" s="16">
        <f t="shared" si="9"/>
        <v>399.1</v>
      </c>
      <c r="M102" s="16">
        <f t="shared" si="8"/>
        <v>44.344444444444449</v>
      </c>
    </row>
    <row r="103" spans="1:13" ht="27" customHeight="1" x14ac:dyDescent="0.35">
      <c r="A103" s="80"/>
      <c r="B103" s="7" t="s">
        <v>367</v>
      </c>
      <c r="C103" s="63" t="s">
        <v>366</v>
      </c>
      <c r="D103" s="7">
        <v>2021</v>
      </c>
      <c r="E103" s="7" t="s">
        <v>276</v>
      </c>
      <c r="F103" s="7" t="s">
        <v>368</v>
      </c>
      <c r="G103" s="7">
        <v>4</v>
      </c>
      <c r="H103" s="7">
        <v>32</v>
      </c>
      <c r="I103" s="7">
        <v>3</v>
      </c>
      <c r="J103" s="7" t="s">
        <v>365</v>
      </c>
      <c r="K103" s="9">
        <f t="shared" ref="K103:K126" si="11">K102</f>
        <v>1.8420000000000001</v>
      </c>
      <c r="L103" s="16">
        <f t="shared" si="9"/>
        <v>982.40000000000009</v>
      </c>
      <c r="M103" s="16">
        <f t="shared" si="8"/>
        <v>327.4666666666667</v>
      </c>
    </row>
    <row r="104" spans="1:13" ht="27" customHeight="1" x14ac:dyDescent="0.35">
      <c r="A104" s="80"/>
      <c r="B104" s="7" t="s">
        <v>396</v>
      </c>
      <c r="C104" s="63" t="s">
        <v>395</v>
      </c>
      <c r="D104" s="7">
        <v>2020</v>
      </c>
      <c r="E104" s="7" t="s">
        <v>276</v>
      </c>
      <c r="F104" s="7" t="s">
        <v>397</v>
      </c>
      <c r="G104" s="7">
        <v>13</v>
      </c>
      <c r="H104" s="7">
        <v>65</v>
      </c>
      <c r="I104" s="7">
        <v>2</v>
      </c>
      <c r="J104" s="7" t="s">
        <v>24</v>
      </c>
      <c r="K104" s="9">
        <f t="shared" si="11"/>
        <v>1.8420000000000001</v>
      </c>
      <c r="L104" s="16">
        <f t="shared" si="9"/>
        <v>1995.5</v>
      </c>
      <c r="M104" s="16">
        <f t="shared" si="8"/>
        <v>997.75</v>
      </c>
    </row>
    <row r="105" spans="1:13" ht="27" customHeight="1" x14ac:dyDescent="0.35">
      <c r="A105" s="80"/>
      <c r="B105" s="7" t="s">
        <v>418</v>
      </c>
      <c r="C105" s="63" t="s">
        <v>417</v>
      </c>
      <c r="D105" s="7">
        <v>2022</v>
      </c>
      <c r="E105" s="7" t="s">
        <v>420</v>
      </c>
      <c r="F105" s="7" t="s">
        <v>419</v>
      </c>
      <c r="G105" s="7">
        <v>1</v>
      </c>
      <c r="H105" s="7">
        <v>14</v>
      </c>
      <c r="I105" s="7">
        <v>6</v>
      </c>
      <c r="J105" s="7" t="s">
        <v>246</v>
      </c>
      <c r="K105" s="9">
        <f t="shared" si="11"/>
        <v>1.8420000000000001</v>
      </c>
      <c r="L105" s="16">
        <f t="shared" si="9"/>
        <v>429.8</v>
      </c>
      <c r="M105" s="16">
        <f t="shared" si="8"/>
        <v>71.63333333333334</v>
      </c>
    </row>
    <row r="106" spans="1:13" ht="27" customHeight="1" x14ac:dyDescent="0.35">
      <c r="A106" s="80"/>
      <c r="B106" s="7" t="s">
        <v>422</v>
      </c>
      <c r="C106" s="63" t="s">
        <v>421</v>
      </c>
      <c r="D106" s="7">
        <v>2019</v>
      </c>
      <c r="E106" s="69" t="s">
        <v>139</v>
      </c>
      <c r="F106" s="7" t="s">
        <v>423</v>
      </c>
      <c r="G106" s="7">
        <v>5</v>
      </c>
      <c r="H106" s="7">
        <v>13.5</v>
      </c>
      <c r="I106" s="7">
        <v>4</v>
      </c>
      <c r="J106" s="7" t="s">
        <v>24</v>
      </c>
      <c r="K106" s="9">
        <f t="shared" si="11"/>
        <v>1.8420000000000001</v>
      </c>
      <c r="L106" s="16">
        <f t="shared" si="9"/>
        <v>414.45000000000005</v>
      </c>
      <c r="M106" s="16">
        <f t="shared" si="8"/>
        <v>103.61250000000001</v>
      </c>
    </row>
    <row r="107" spans="1:13" ht="27" customHeight="1" x14ac:dyDescent="0.35">
      <c r="A107" s="80"/>
      <c r="B107" s="7" t="s">
        <v>425</v>
      </c>
      <c r="C107" s="63" t="s">
        <v>424</v>
      </c>
      <c r="D107" s="7">
        <v>2019</v>
      </c>
      <c r="E107" s="7" t="s">
        <v>23</v>
      </c>
      <c r="F107" s="7" t="s">
        <v>426</v>
      </c>
      <c r="G107" s="7">
        <v>28</v>
      </c>
      <c r="H107" s="7">
        <v>18</v>
      </c>
      <c r="I107" s="7">
        <v>2</v>
      </c>
      <c r="J107" s="7" t="s">
        <v>188</v>
      </c>
      <c r="K107" s="9">
        <f t="shared" si="11"/>
        <v>1.8420000000000001</v>
      </c>
      <c r="L107" s="16">
        <f t="shared" si="9"/>
        <v>552.6</v>
      </c>
      <c r="M107" s="16">
        <f t="shared" si="8"/>
        <v>276.3</v>
      </c>
    </row>
    <row r="108" spans="1:13" ht="27" customHeight="1" x14ac:dyDescent="0.35">
      <c r="A108" s="80"/>
      <c r="B108" s="7" t="s">
        <v>428</v>
      </c>
      <c r="C108" s="63" t="s">
        <v>427</v>
      </c>
      <c r="D108" s="7">
        <v>2017</v>
      </c>
      <c r="E108" s="7" t="s">
        <v>276</v>
      </c>
      <c r="F108" s="7" t="s">
        <v>429</v>
      </c>
      <c r="G108" s="7">
        <v>12</v>
      </c>
      <c r="H108" s="7">
        <v>22</v>
      </c>
      <c r="I108" s="7">
        <v>6</v>
      </c>
      <c r="J108" s="7" t="s">
        <v>24</v>
      </c>
      <c r="K108" s="9">
        <f t="shared" si="11"/>
        <v>1.8420000000000001</v>
      </c>
      <c r="L108" s="16">
        <f t="shared" si="9"/>
        <v>675.4</v>
      </c>
      <c r="M108" s="16">
        <f t="shared" si="8"/>
        <v>112.56666666666666</v>
      </c>
    </row>
    <row r="109" spans="1:13" ht="27" customHeight="1" x14ac:dyDescent="0.35">
      <c r="A109" s="80"/>
      <c r="B109" s="7" t="s">
        <v>431</v>
      </c>
      <c r="C109" s="63" t="s">
        <v>430</v>
      </c>
      <c r="D109" s="7">
        <v>2016</v>
      </c>
      <c r="E109" s="7" t="s">
        <v>113</v>
      </c>
      <c r="F109" s="7" t="s">
        <v>432</v>
      </c>
      <c r="G109" s="7">
        <v>11</v>
      </c>
      <c r="H109" s="7">
        <v>1.55</v>
      </c>
      <c r="I109" s="7">
        <v>2</v>
      </c>
      <c r="J109" s="7" t="s">
        <v>188</v>
      </c>
      <c r="K109" s="9">
        <f t="shared" si="11"/>
        <v>1.8420000000000001</v>
      </c>
      <c r="L109" s="16">
        <f t="shared" si="9"/>
        <v>47.585000000000001</v>
      </c>
      <c r="M109" s="16">
        <f t="shared" ref="M109:M151" si="12">L109/I109</f>
        <v>23.7925</v>
      </c>
    </row>
    <row r="110" spans="1:13" ht="27" customHeight="1" x14ac:dyDescent="0.35">
      <c r="A110" s="80"/>
      <c r="B110" s="7" t="s">
        <v>434</v>
      </c>
      <c r="C110" s="63" t="s">
        <v>433</v>
      </c>
      <c r="D110" s="7">
        <v>2016</v>
      </c>
      <c r="E110" s="7" t="s">
        <v>354</v>
      </c>
      <c r="F110" s="7" t="s">
        <v>435</v>
      </c>
      <c r="G110" s="7">
        <v>14</v>
      </c>
      <c r="H110" s="7">
        <v>8.9</v>
      </c>
      <c r="I110" s="7">
        <v>2</v>
      </c>
      <c r="J110" s="7" t="s">
        <v>322</v>
      </c>
      <c r="K110" s="9">
        <f t="shared" si="11"/>
        <v>1.8420000000000001</v>
      </c>
      <c r="L110" s="16">
        <f t="shared" ref="L110:L151" si="13">(H110/60)*K110*1000</f>
        <v>273.23</v>
      </c>
      <c r="M110" s="16">
        <f t="shared" si="12"/>
        <v>136.61500000000001</v>
      </c>
    </row>
    <row r="111" spans="1:13" ht="27" customHeight="1" x14ac:dyDescent="0.35">
      <c r="A111" s="80"/>
      <c r="B111" s="7" t="s">
        <v>438</v>
      </c>
      <c r="C111" s="63" t="s">
        <v>437</v>
      </c>
      <c r="D111" s="7">
        <v>2016</v>
      </c>
      <c r="E111" s="7" t="s">
        <v>354</v>
      </c>
      <c r="F111" s="7" t="s">
        <v>439</v>
      </c>
      <c r="G111" s="7">
        <v>8</v>
      </c>
      <c r="H111" s="7">
        <v>11.5</v>
      </c>
      <c r="I111" s="7">
        <v>4</v>
      </c>
      <c r="J111" s="7" t="s">
        <v>436</v>
      </c>
      <c r="K111" s="9">
        <f t="shared" si="11"/>
        <v>1.8420000000000001</v>
      </c>
      <c r="L111" s="16">
        <f t="shared" si="13"/>
        <v>353.05</v>
      </c>
      <c r="M111" s="16">
        <f t="shared" si="12"/>
        <v>88.262500000000003</v>
      </c>
    </row>
    <row r="112" spans="1:13" ht="27" customHeight="1" x14ac:dyDescent="0.35">
      <c r="A112" s="80"/>
      <c r="B112" s="7" t="s">
        <v>441</v>
      </c>
      <c r="C112" s="63" t="s">
        <v>440</v>
      </c>
      <c r="D112" s="7">
        <v>2016</v>
      </c>
      <c r="E112" s="7" t="s">
        <v>139</v>
      </c>
      <c r="F112" s="7" t="s">
        <v>442</v>
      </c>
      <c r="G112" s="7">
        <v>36</v>
      </c>
      <c r="H112" s="7">
        <v>13.4</v>
      </c>
      <c r="I112" s="7">
        <v>4</v>
      </c>
      <c r="J112" s="7" t="s">
        <v>24</v>
      </c>
      <c r="K112" s="9">
        <f t="shared" si="11"/>
        <v>1.8420000000000001</v>
      </c>
      <c r="L112" s="16">
        <f t="shared" si="13"/>
        <v>411.38</v>
      </c>
      <c r="M112" s="16">
        <f t="shared" si="12"/>
        <v>102.845</v>
      </c>
    </row>
    <row r="113" spans="1:13" ht="27" customHeight="1" x14ac:dyDescent="0.35">
      <c r="A113" s="80"/>
      <c r="B113" s="7" t="s">
        <v>445</v>
      </c>
      <c r="C113" s="63" t="s">
        <v>444</v>
      </c>
      <c r="D113" s="7">
        <v>2016</v>
      </c>
      <c r="E113" s="7" t="s">
        <v>23</v>
      </c>
      <c r="F113" s="7" t="s">
        <v>446</v>
      </c>
      <c r="G113" s="7">
        <v>12</v>
      </c>
      <c r="H113" s="7">
        <v>5.5</v>
      </c>
      <c r="I113" s="7">
        <v>4</v>
      </c>
      <c r="J113" s="7" t="s">
        <v>443</v>
      </c>
      <c r="K113" s="9">
        <f t="shared" si="11"/>
        <v>1.8420000000000001</v>
      </c>
      <c r="L113" s="16">
        <f t="shared" si="13"/>
        <v>168.85</v>
      </c>
      <c r="M113" s="16">
        <f t="shared" si="12"/>
        <v>42.212499999999999</v>
      </c>
    </row>
    <row r="114" spans="1:13" ht="27" customHeight="1" x14ac:dyDescent="0.35">
      <c r="A114" s="80"/>
      <c r="B114" s="7" t="s">
        <v>448</v>
      </c>
      <c r="C114" s="63" t="s">
        <v>447</v>
      </c>
      <c r="D114" s="7">
        <v>2016</v>
      </c>
      <c r="E114" s="7" t="s">
        <v>91</v>
      </c>
      <c r="F114" s="7" t="s">
        <v>449</v>
      </c>
      <c r="G114" s="7">
        <v>43</v>
      </c>
      <c r="H114" s="7">
        <v>18.5</v>
      </c>
      <c r="I114" s="7">
        <v>2</v>
      </c>
      <c r="J114" s="7" t="s">
        <v>188</v>
      </c>
      <c r="K114" s="9">
        <f t="shared" si="11"/>
        <v>1.8420000000000001</v>
      </c>
      <c r="L114" s="16">
        <f t="shared" si="13"/>
        <v>567.95000000000005</v>
      </c>
      <c r="M114" s="16">
        <f t="shared" si="12"/>
        <v>283.97500000000002</v>
      </c>
    </row>
    <row r="115" spans="1:13" ht="27" customHeight="1" x14ac:dyDescent="0.35">
      <c r="A115" s="80"/>
      <c r="B115" s="7" t="s">
        <v>453</v>
      </c>
      <c r="C115" s="63" t="s">
        <v>452</v>
      </c>
      <c r="D115" s="7">
        <v>2015</v>
      </c>
      <c r="E115" s="71" t="s">
        <v>455</v>
      </c>
      <c r="F115" s="7" t="s">
        <v>454</v>
      </c>
      <c r="G115" s="7">
        <v>12</v>
      </c>
      <c r="H115" s="7">
        <v>8</v>
      </c>
      <c r="I115" s="7">
        <v>8</v>
      </c>
      <c r="J115" s="7" t="s">
        <v>451</v>
      </c>
      <c r="K115" s="9">
        <f t="shared" si="11"/>
        <v>1.8420000000000001</v>
      </c>
      <c r="L115" s="16">
        <f t="shared" si="13"/>
        <v>245.60000000000002</v>
      </c>
      <c r="M115" s="16">
        <f t="shared" si="12"/>
        <v>30.700000000000003</v>
      </c>
    </row>
    <row r="116" spans="1:13" ht="27" customHeight="1" x14ac:dyDescent="0.35">
      <c r="A116" s="80"/>
      <c r="B116" s="7" t="s">
        <v>457</v>
      </c>
      <c r="C116" s="63" t="s">
        <v>456</v>
      </c>
      <c r="D116" s="7">
        <v>2014</v>
      </c>
      <c r="E116" s="7" t="s">
        <v>420</v>
      </c>
      <c r="F116" s="7" t="s">
        <v>458</v>
      </c>
      <c r="G116" s="7">
        <v>43</v>
      </c>
      <c r="H116" s="7">
        <v>57</v>
      </c>
      <c r="I116" s="7">
        <v>9</v>
      </c>
      <c r="J116" s="7" t="s">
        <v>24</v>
      </c>
      <c r="K116" s="9">
        <f t="shared" si="11"/>
        <v>1.8420000000000001</v>
      </c>
      <c r="L116" s="16">
        <f t="shared" si="13"/>
        <v>1749.9</v>
      </c>
      <c r="M116" s="16">
        <f t="shared" si="12"/>
        <v>194.43333333333334</v>
      </c>
    </row>
    <row r="117" spans="1:13" ht="27" customHeight="1" x14ac:dyDescent="0.35">
      <c r="A117" s="80"/>
      <c r="B117" s="7" t="s">
        <v>460</v>
      </c>
      <c r="C117" s="63" t="s">
        <v>459</v>
      </c>
      <c r="D117" s="7">
        <v>2014</v>
      </c>
      <c r="E117" s="7" t="s">
        <v>354</v>
      </c>
      <c r="F117" s="7" t="s">
        <v>461</v>
      </c>
      <c r="G117" s="7">
        <v>59</v>
      </c>
      <c r="H117" s="7">
        <v>18</v>
      </c>
      <c r="I117" s="7">
        <v>24</v>
      </c>
      <c r="J117" s="7" t="s">
        <v>188</v>
      </c>
      <c r="K117" s="9">
        <f t="shared" si="11"/>
        <v>1.8420000000000001</v>
      </c>
      <c r="L117" s="16">
        <f t="shared" si="13"/>
        <v>552.6</v>
      </c>
      <c r="M117" s="16">
        <f t="shared" si="12"/>
        <v>23.025000000000002</v>
      </c>
    </row>
    <row r="118" spans="1:13" ht="27" customHeight="1" x14ac:dyDescent="0.35">
      <c r="A118" s="80"/>
      <c r="B118" s="7" t="s">
        <v>463</v>
      </c>
      <c r="C118" s="63" t="s">
        <v>462</v>
      </c>
      <c r="D118" s="7">
        <v>2013</v>
      </c>
      <c r="E118" s="7" t="s">
        <v>69</v>
      </c>
      <c r="F118" s="7" t="s">
        <v>464</v>
      </c>
      <c r="G118" s="7">
        <v>14</v>
      </c>
      <c r="H118" s="7">
        <v>19</v>
      </c>
      <c r="I118" s="7">
        <v>4</v>
      </c>
      <c r="J118" s="7" t="s">
        <v>436</v>
      </c>
      <c r="K118" s="9">
        <f t="shared" si="11"/>
        <v>1.8420000000000001</v>
      </c>
      <c r="L118" s="16">
        <f t="shared" si="13"/>
        <v>583.30000000000007</v>
      </c>
      <c r="M118" s="16">
        <f t="shared" si="12"/>
        <v>145.82500000000002</v>
      </c>
    </row>
    <row r="119" spans="1:13" ht="27" customHeight="1" x14ac:dyDescent="0.35">
      <c r="A119" s="80"/>
      <c r="B119" s="7" t="s">
        <v>468</v>
      </c>
      <c r="C119" s="63" t="s">
        <v>467</v>
      </c>
      <c r="D119" s="7">
        <v>2013</v>
      </c>
      <c r="E119" s="7" t="s">
        <v>139</v>
      </c>
      <c r="F119" s="7" t="s">
        <v>465</v>
      </c>
      <c r="G119" s="7">
        <v>4</v>
      </c>
      <c r="H119" s="7">
        <v>6.6</v>
      </c>
      <c r="I119" s="7">
        <v>4</v>
      </c>
      <c r="J119" s="7" t="s">
        <v>466</v>
      </c>
      <c r="K119" s="9">
        <f t="shared" si="11"/>
        <v>1.8420000000000001</v>
      </c>
      <c r="L119" s="16">
        <f t="shared" si="13"/>
        <v>202.62000000000003</v>
      </c>
      <c r="M119" s="16">
        <f t="shared" si="12"/>
        <v>50.655000000000008</v>
      </c>
    </row>
    <row r="120" spans="1:13" ht="27" customHeight="1" x14ac:dyDescent="0.35">
      <c r="A120" s="80"/>
      <c r="B120" s="7" t="s">
        <v>471</v>
      </c>
      <c r="C120" s="63" t="s">
        <v>470</v>
      </c>
      <c r="D120" s="7">
        <v>2012</v>
      </c>
      <c r="E120" s="7" t="s">
        <v>354</v>
      </c>
      <c r="F120" s="7" t="s">
        <v>472</v>
      </c>
      <c r="G120" s="7">
        <v>12</v>
      </c>
      <c r="H120" s="7">
        <v>4</v>
      </c>
      <c r="I120" s="7">
        <v>1</v>
      </c>
      <c r="J120" s="7" t="s">
        <v>469</v>
      </c>
      <c r="K120" s="9">
        <f t="shared" si="11"/>
        <v>1.8420000000000001</v>
      </c>
      <c r="L120" s="16">
        <f t="shared" si="13"/>
        <v>122.80000000000001</v>
      </c>
      <c r="M120" s="16">
        <f t="shared" si="12"/>
        <v>122.80000000000001</v>
      </c>
    </row>
    <row r="121" spans="1:13" ht="27" customHeight="1" x14ac:dyDescent="0.35">
      <c r="A121" s="80"/>
      <c r="B121" s="7" t="s">
        <v>474</v>
      </c>
      <c r="C121" s="63" t="s">
        <v>473</v>
      </c>
      <c r="D121" s="7">
        <v>2012</v>
      </c>
      <c r="E121" s="7" t="s">
        <v>69</v>
      </c>
      <c r="F121" s="7" t="s">
        <v>475</v>
      </c>
      <c r="G121" s="7">
        <v>13</v>
      </c>
      <c r="H121" s="7">
        <v>10.5</v>
      </c>
      <c r="I121" s="7">
        <v>2</v>
      </c>
      <c r="J121" s="7" t="s">
        <v>227</v>
      </c>
      <c r="K121" s="9">
        <f t="shared" si="11"/>
        <v>1.8420000000000001</v>
      </c>
      <c r="L121" s="16">
        <f t="shared" si="13"/>
        <v>322.34999999999997</v>
      </c>
      <c r="M121" s="16">
        <f t="shared" si="12"/>
        <v>161.17499999999998</v>
      </c>
    </row>
    <row r="122" spans="1:13" ht="27" customHeight="1" x14ac:dyDescent="0.35">
      <c r="A122" s="80"/>
      <c r="B122" s="7" t="s">
        <v>478</v>
      </c>
      <c r="C122" s="63" t="s">
        <v>477</v>
      </c>
      <c r="D122" s="7">
        <v>2012</v>
      </c>
      <c r="E122" s="7" t="s">
        <v>480</v>
      </c>
      <c r="F122" s="7" t="s">
        <v>479</v>
      </c>
      <c r="G122" s="7">
        <v>24</v>
      </c>
      <c r="H122" s="7">
        <v>0.75</v>
      </c>
      <c r="I122" s="7">
        <v>5</v>
      </c>
      <c r="J122" s="7" t="s">
        <v>476</v>
      </c>
      <c r="K122" s="9">
        <f t="shared" si="11"/>
        <v>1.8420000000000001</v>
      </c>
      <c r="L122" s="16">
        <f t="shared" si="13"/>
        <v>23.025000000000002</v>
      </c>
      <c r="M122" s="16">
        <f t="shared" si="12"/>
        <v>4.6050000000000004</v>
      </c>
    </row>
    <row r="123" spans="1:13" ht="27" customHeight="1" x14ac:dyDescent="0.35">
      <c r="A123" s="80"/>
      <c r="B123" s="7" t="s">
        <v>483</v>
      </c>
      <c r="C123" s="63" t="s">
        <v>482</v>
      </c>
      <c r="D123" s="7">
        <v>2012</v>
      </c>
      <c r="E123" s="7" t="s">
        <v>354</v>
      </c>
      <c r="F123" s="7" t="s">
        <v>484</v>
      </c>
      <c r="G123" s="7">
        <v>19</v>
      </c>
      <c r="H123" s="7">
        <v>7.55</v>
      </c>
      <c r="I123" s="7">
        <v>17</v>
      </c>
      <c r="J123" s="7" t="s">
        <v>481</v>
      </c>
      <c r="K123" s="9">
        <f t="shared" si="11"/>
        <v>1.8420000000000001</v>
      </c>
      <c r="L123" s="16">
        <f t="shared" si="13"/>
        <v>231.785</v>
      </c>
      <c r="M123" s="16">
        <f t="shared" si="12"/>
        <v>13.634411764705883</v>
      </c>
    </row>
    <row r="124" spans="1:13" ht="27" customHeight="1" x14ac:dyDescent="0.35">
      <c r="A124" s="80"/>
      <c r="B124" s="7" t="s">
        <v>486</v>
      </c>
      <c r="C124" s="63" t="s">
        <v>485</v>
      </c>
      <c r="D124" s="7">
        <v>2008</v>
      </c>
      <c r="E124" s="7" t="s">
        <v>116</v>
      </c>
      <c r="F124" s="7" t="s">
        <v>237</v>
      </c>
      <c r="G124" s="7">
        <v>35</v>
      </c>
      <c r="H124" s="7">
        <v>13</v>
      </c>
      <c r="I124" s="7">
        <v>2</v>
      </c>
      <c r="J124" s="7" t="s">
        <v>188</v>
      </c>
      <c r="K124" s="9">
        <f t="shared" si="11"/>
        <v>1.8420000000000001</v>
      </c>
      <c r="L124" s="16">
        <f t="shared" si="13"/>
        <v>399.1</v>
      </c>
      <c r="M124" s="16">
        <f t="shared" si="12"/>
        <v>199.55</v>
      </c>
    </row>
    <row r="125" spans="1:13" ht="27" customHeight="1" x14ac:dyDescent="0.35">
      <c r="A125" s="80"/>
      <c r="B125" s="7" t="s">
        <v>488</v>
      </c>
      <c r="C125" s="63" t="s">
        <v>487</v>
      </c>
      <c r="D125" s="7">
        <v>2008</v>
      </c>
      <c r="E125" s="7" t="s">
        <v>354</v>
      </c>
      <c r="F125" s="7" t="s">
        <v>489</v>
      </c>
      <c r="G125" s="7">
        <v>38</v>
      </c>
      <c r="H125" s="7">
        <v>3.5</v>
      </c>
      <c r="I125" s="7">
        <v>5</v>
      </c>
      <c r="J125" s="7" t="s">
        <v>436</v>
      </c>
      <c r="K125" s="9">
        <f t="shared" si="11"/>
        <v>1.8420000000000001</v>
      </c>
      <c r="L125" s="16">
        <f t="shared" si="13"/>
        <v>107.45</v>
      </c>
      <c r="M125" s="16">
        <f t="shared" si="12"/>
        <v>21.490000000000002</v>
      </c>
    </row>
    <row r="126" spans="1:13" ht="27" customHeight="1" x14ac:dyDescent="0.35">
      <c r="A126" s="80"/>
      <c r="B126" s="7" t="s">
        <v>491</v>
      </c>
      <c r="C126" s="63" t="s">
        <v>490</v>
      </c>
      <c r="D126" s="7">
        <v>2008</v>
      </c>
      <c r="E126" s="7" t="s">
        <v>480</v>
      </c>
      <c r="F126" s="7" t="s">
        <v>492</v>
      </c>
      <c r="G126" s="7">
        <v>15</v>
      </c>
      <c r="H126" s="7">
        <v>1.7</v>
      </c>
      <c r="I126" s="7">
        <v>2</v>
      </c>
      <c r="J126" s="7" t="s">
        <v>79</v>
      </c>
      <c r="K126" s="9">
        <f t="shared" si="11"/>
        <v>1.8420000000000001</v>
      </c>
      <c r="L126" s="16">
        <f t="shared" si="13"/>
        <v>52.19</v>
      </c>
      <c r="M126" s="16">
        <f t="shared" si="12"/>
        <v>26.094999999999999</v>
      </c>
    </row>
    <row r="127" spans="1:13" ht="27" customHeight="1" x14ac:dyDescent="0.35">
      <c r="A127" s="81" t="s">
        <v>15</v>
      </c>
      <c r="B127" s="7" t="s">
        <v>495</v>
      </c>
      <c r="C127" s="63" t="s">
        <v>494</v>
      </c>
      <c r="D127" s="7">
        <v>2008</v>
      </c>
      <c r="E127" s="7" t="s">
        <v>354</v>
      </c>
      <c r="F127" s="7" t="s">
        <v>496</v>
      </c>
      <c r="G127" s="7">
        <v>82</v>
      </c>
      <c r="H127" s="7">
        <v>7</v>
      </c>
      <c r="I127" s="7">
        <v>15</v>
      </c>
      <c r="J127" s="7" t="s">
        <v>493</v>
      </c>
      <c r="K127" s="1">
        <f>(AG5+AG8)/2</f>
        <v>3.3500000000000002E-2</v>
      </c>
      <c r="L127" s="16">
        <f t="shared" si="13"/>
        <v>3.9083333333333341</v>
      </c>
      <c r="M127" s="16">
        <f t="shared" si="12"/>
        <v>0.2605555555555556</v>
      </c>
    </row>
    <row r="128" spans="1:13" ht="27" customHeight="1" x14ac:dyDescent="0.35">
      <c r="A128" s="81"/>
      <c r="B128" s="7" t="s">
        <v>499</v>
      </c>
      <c r="C128" s="63" t="s">
        <v>498</v>
      </c>
      <c r="D128" s="7">
        <v>2007</v>
      </c>
      <c r="E128" s="7" t="s">
        <v>354</v>
      </c>
      <c r="F128" s="7" t="s">
        <v>500</v>
      </c>
      <c r="G128" s="7">
        <v>40</v>
      </c>
      <c r="H128" s="7">
        <v>31</v>
      </c>
      <c r="I128" s="7">
        <v>27</v>
      </c>
      <c r="J128" s="7" t="s">
        <v>497</v>
      </c>
      <c r="K128" s="1">
        <f>K127</f>
        <v>3.3500000000000002E-2</v>
      </c>
      <c r="L128" s="16">
        <f t="shared" si="13"/>
        <v>17.308333333333334</v>
      </c>
      <c r="M128" s="16">
        <f t="shared" si="12"/>
        <v>0.64104938271604939</v>
      </c>
    </row>
    <row r="129" spans="1:13" ht="27" customHeight="1" x14ac:dyDescent="0.35">
      <c r="A129" s="81"/>
      <c r="B129" s="7" t="s">
        <v>503</v>
      </c>
      <c r="C129" s="63" t="s">
        <v>501</v>
      </c>
      <c r="D129" s="7">
        <v>2022</v>
      </c>
      <c r="E129" s="7" t="s">
        <v>354</v>
      </c>
      <c r="F129" s="7" t="s">
        <v>504</v>
      </c>
      <c r="G129" s="7">
        <v>1</v>
      </c>
      <c r="H129" s="7">
        <v>8</v>
      </c>
      <c r="I129" s="7">
        <v>2</v>
      </c>
      <c r="J129" s="7" t="s">
        <v>502</v>
      </c>
      <c r="K129" s="7">
        <f t="shared" ref="K129:K151" si="14">K128</f>
        <v>3.3500000000000002E-2</v>
      </c>
      <c r="L129" s="16">
        <f t="shared" si="13"/>
        <v>4.4666666666666668</v>
      </c>
      <c r="M129" s="16">
        <f t="shared" si="12"/>
        <v>2.2333333333333334</v>
      </c>
    </row>
    <row r="130" spans="1:13" ht="27" customHeight="1" x14ac:dyDescent="0.35">
      <c r="A130" s="81"/>
      <c r="B130" s="7" t="s">
        <v>507</v>
      </c>
      <c r="C130" s="63" t="s">
        <v>506</v>
      </c>
      <c r="D130" s="7">
        <v>2019</v>
      </c>
      <c r="E130" s="7" t="s">
        <v>241</v>
      </c>
      <c r="F130" s="7" t="s">
        <v>508</v>
      </c>
      <c r="G130" s="7">
        <v>5</v>
      </c>
      <c r="H130" s="7">
        <v>17</v>
      </c>
      <c r="I130" s="7">
        <v>4</v>
      </c>
      <c r="J130" s="7" t="s">
        <v>57</v>
      </c>
      <c r="K130" s="7">
        <f t="shared" si="14"/>
        <v>3.3500000000000002E-2</v>
      </c>
      <c r="L130" s="16">
        <f t="shared" si="13"/>
        <v>9.4916666666666671</v>
      </c>
      <c r="M130" s="16">
        <f t="shared" si="12"/>
        <v>2.3729166666666668</v>
      </c>
    </row>
    <row r="131" spans="1:13" ht="27" customHeight="1" x14ac:dyDescent="0.35">
      <c r="A131" s="81"/>
      <c r="B131" s="7" t="s">
        <v>511</v>
      </c>
      <c r="C131" s="63" t="s">
        <v>510</v>
      </c>
      <c r="D131" s="7">
        <v>2021</v>
      </c>
      <c r="E131" s="7" t="s">
        <v>50</v>
      </c>
      <c r="F131" s="7" t="s">
        <v>512</v>
      </c>
      <c r="G131" s="7">
        <v>0</v>
      </c>
      <c r="H131" s="7">
        <v>5</v>
      </c>
      <c r="I131" s="7">
        <v>3</v>
      </c>
      <c r="J131" s="7" t="s">
        <v>513</v>
      </c>
      <c r="K131" s="7">
        <f t="shared" si="14"/>
        <v>3.3500000000000002E-2</v>
      </c>
      <c r="L131" s="16">
        <f t="shared" si="13"/>
        <v>2.7916666666666665</v>
      </c>
      <c r="M131" s="16">
        <f t="shared" si="12"/>
        <v>0.93055555555555547</v>
      </c>
    </row>
    <row r="132" spans="1:13" ht="27" customHeight="1" x14ac:dyDescent="0.35">
      <c r="A132" s="81"/>
      <c r="B132" s="7" t="s">
        <v>515</v>
      </c>
      <c r="C132" s="63" t="s">
        <v>514</v>
      </c>
      <c r="D132" s="7">
        <v>2020</v>
      </c>
      <c r="E132" s="7" t="s">
        <v>354</v>
      </c>
      <c r="F132" s="7" t="s">
        <v>516</v>
      </c>
      <c r="G132" s="7">
        <v>4</v>
      </c>
      <c r="H132" s="7">
        <v>19</v>
      </c>
      <c r="I132" s="7">
        <v>7</v>
      </c>
      <c r="J132" s="7" t="s">
        <v>505</v>
      </c>
      <c r="K132" s="7">
        <f t="shared" si="14"/>
        <v>3.3500000000000002E-2</v>
      </c>
      <c r="L132" s="16">
        <f t="shared" si="13"/>
        <v>10.608333333333334</v>
      </c>
      <c r="M132" s="16">
        <f t="shared" si="12"/>
        <v>1.5154761904761906</v>
      </c>
    </row>
    <row r="133" spans="1:13" ht="27" customHeight="1" x14ac:dyDescent="0.35">
      <c r="A133" s="81"/>
      <c r="B133" s="7" t="s">
        <v>519</v>
      </c>
      <c r="C133" s="63" t="s">
        <v>518</v>
      </c>
      <c r="D133" s="7">
        <v>2020</v>
      </c>
      <c r="E133" s="7" t="s">
        <v>139</v>
      </c>
      <c r="F133" s="7" t="s">
        <v>520</v>
      </c>
      <c r="G133" s="7">
        <v>12</v>
      </c>
      <c r="H133" s="7">
        <v>8</v>
      </c>
      <c r="I133" s="7">
        <v>11</v>
      </c>
      <c r="J133" s="7" t="s">
        <v>517</v>
      </c>
      <c r="K133" s="7">
        <f t="shared" si="14"/>
        <v>3.3500000000000002E-2</v>
      </c>
      <c r="L133" s="16">
        <f t="shared" si="13"/>
        <v>4.4666666666666668</v>
      </c>
      <c r="M133" s="16">
        <f t="shared" si="12"/>
        <v>0.40606060606060607</v>
      </c>
    </row>
    <row r="134" spans="1:13" ht="27" customHeight="1" x14ac:dyDescent="0.35">
      <c r="A134" s="81"/>
      <c r="B134" s="7" t="s">
        <v>522</v>
      </c>
      <c r="C134" s="63" t="s">
        <v>521</v>
      </c>
      <c r="D134" s="7">
        <v>2020</v>
      </c>
      <c r="E134" s="7" t="s">
        <v>523</v>
      </c>
      <c r="F134" s="64" t="s">
        <v>524</v>
      </c>
      <c r="G134" s="7">
        <v>8</v>
      </c>
      <c r="H134" s="7">
        <v>18.5</v>
      </c>
      <c r="I134" s="7">
        <v>7</v>
      </c>
      <c r="J134" s="7" t="s">
        <v>509</v>
      </c>
      <c r="K134" s="7">
        <f t="shared" si="14"/>
        <v>3.3500000000000002E-2</v>
      </c>
      <c r="L134" s="16">
        <f t="shared" si="13"/>
        <v>10.329166666666667</v>
      </c>
      <c r="M134" s="16">
        <f t="shared" si="12"/>
        <v>1.4755952380952382</v>
      </c>
    </row>
    <row r="135" spans="1:13" ht="27" customHeight="1" x14ac:dyDescent="0.35">
      <c r="A135" s="81"/>
      <c r="B135" s="7" t="s">
        <v>527</v>
      </c>
      <c r="C135" s="63" t="s">
        <v>526</v>
      </c>
      <c r="D135" s="7">
        <v>2019</v>
      </c>
      <c r="E135" s="7" t="s">
        <v>139</v>
      </c>
      <c r="F135" s="7" t="s">
        <v>528</v>
      </c>
      <c r="G135" s="7">
        <v>11</v>
      </c>
      <c r="H135" s="7">
        <v>13</v>
      </c>
      <c r="I135" s="7">
        <v>4</v>
      </c>
      <c r="J135" s="7" t="s">
        <v>525</v>
      </c>
      <c r="K135" s="7">
        <f t="shared" si="14"/>
        <v>3.3500000000000002E-2</v>
      </c>
      <c r="L135" s="16">
        <f t="shared" si="13"/>
        <v>7.2583333333333337</v>
      </c>
      <c r="M135" s="16">
        <f t="shared" si="12"/>
        <v>1.8145833333333334</v>
      </c>
    </row>
    <row r="136" spans="1:13" ht="27" customHeight="1" x14ac:dyDescent="0.35">
      <c r="A136" s="81"/>
      <c r="B136" s="7" t="s">
        <v>531</v>
      </c>
      <c r="C136" s="63" t="s">
        <v>530</v>
      </c>
      <c r="D136" s="7">
        <v>2018</v>
      </c>
      <c r="E136" s="7" t="s">
        <v>450</v>
      </c>
      <c r="F136" s="7" t="s">
        <v>532</v>
      </c>
      <c r="G136" s="7">
        <v>28</v>
      </c>
      <c r="H136" s="7">
        <v>11.5</v>
      </c>
      <c r="I136" s="7">
        <v>8</v>
      </c>
      <c r="J136" s="7" t="s">
        <v>529</v>
      </c>
      <c r="K136" s="7">
        <f t="shared" si="14"/>
        <v>3.3500000000000002E-2</v>
      </c>
      <c r="L136" s="16">
        <f t="shared" si="13"/>
        <v>6.4208333333333343</v>
      </c>
      <c r="M136" s="16">
        <f t="shared" si="12"/>
        <v>0.80260416666666679</v>
      </c>
    </row>
    <row r="137" spans="1:13" ht="27" customHeight="1" x14ac:dyDescent="0.35">
      <c r="A137" s="81"/>
      <c r="B137" s="7" t="s">
        <v>534</v>
      </c>
      <c r="C137" s="63" t="s">
        <v>533</v>
      </c>
      <c r="D137" s="7">
        <v>2017</v>
      </c>
      <c r="E137" s="7" t="s">
        <v>328</v>
      </c>
      <c r="F137" s="7" t="s">
        <v>535</v>
      </c>
      <c r="G137" s="7">
        <v>9</v>
      </c>
      <c r="H137" s="7">
        <v>4</v>
      </c>
      <c r="I137" s="7">
        <v>7</v>
      </c>
      <c r="J137" s="7" t="s">
        <v>127</v>
      </c>
      <c r="K137" s="7">
        <f t="shared" si="14"/>
        <v>3.3500000000000002E-2</v>
      </c>
      <c r="L137" s="16">
        <f t="shared" si="13"/>
        <v>2.2333333333333334</v>
      </c>
      <c r="M137" s="16">
        <f t="shared" si="12"/>
        <v>0.31904761904761908</v>
      </c>
    </row>
    <row r="138" spans="1:13" ht="27" customHeight="1" x14ac:dyDescent="0.35">
      <c r="A138" s="81"/>
      <c r="B138" s="7" t="s">
        <v>431</v>
      </c>
      <c r="C138" s="63" t="s">
        <v>536</v>
      </c>
      <c r="D138" s="7">
        <v>2016</v>
      </c>
      <c r="E138" s="7" t="s">
        <v>113</v>
      </c>
      <c r="F138" s="7" t="s">
        <v>432</v>
      </c>
      <c r="G138" s="7">
        <v>11</v>
      </c>
      <c r="H138" s="7">
        <v>1.6</v>
      </c>
      <c r="I138" s="7">
        <v>2</v>
      </c>
      <c r="J138" s="7" t="s">
        <v>188</v>
      </c>
      <c r="K138" s="7">
        <f t="shared" si="14"/>
        <v>3.3500000000000002E-2</v>
      </c>
      <c r="L138" s="16">
        <f t="shared" si="13"/>
        <v>0.89333333333333342</v>
      </c>
      <c r="M138" s="16">
        <f t="shared" si="12"/>
        <v>0.44666666666666671</v>
      </c>
    </row>
    <row r="139" spans="1:13" ht="27" customHeight="1" x14ac:dyDescent="0.35">
      <c r="A139" s="81"/>
      <c r="B139" s="7" t="s">
        <v>538</v>
      </c>
      <c r="C139" s="63" t="s">
        <v>537</v>
      </c>
      <c r="D139" s="7">
        <v>2016</v>
      </c>
      <c r="E139" s="7" t="s">
        <v>354</v>
      </c>
      <c r="F139" s="7" t="s">
        <v>539</v>
      </c>
      <c r="G139" s="7">
        <v>20</v>
      </c>
      <c r="H139" s="7">
        <v>10.5</v>
      </c>
      <c r="I139" s="7">
        <v>6</v>
      </c>
      <c r="J139" s="7" t="s">
        <v>509</v>
      </c>
      <c r="K139" s="7">
        <f t="shared" si="14"/>
        <v>3.3500000000000002E-2</v>
      </c>
      <c r="L139" s="16">
        <f t="shared" si="13"/>
        <v>5.8624999999999998</v>
      </c>
      <c r="M139" s="16">
        <f t="shared" si="12"/>
        <v>0.9770833333333333</v>
      </c>
    </row>
    <row r="140" spans="1:13" ht="27" customHeight="1" x14ac:dyDescent="0.35">
      <c r="A140" s="81"/>
      <c r="B140" s="7" t="s">
        <v>542</v>
      </c>
      <c r="C140" s="63" t="s">
        <v>540</v>
      </c>
      <c r="D140" s="7">
        <v>2016</v>
      </c>
      <c r="E140" s="7" t="s">
        <v>544</v>
      </c>
      <c r="F140" s="7" t="s">
        <v>543</v>
      </c>
      <c r="G140" s="7">
        <v>18</v>
      </c>
      <c r="H140" s="7">
        <v>13.5</v>
      </c>
      <c r="I140" s="7">
        <v>14</v>
      </c>
      <c r="J140" s="7" t="s">
        <v>541</v>
      </c>
      <c r="K140" s="7">
        <f t="shared" si="14"/>
        <v>3.3500000000000002E-2</v>
      </c>
      <c r="L140" s="16">
        <f t="shared" si="13"/>
        <v>7.5375000000000005</v>
      </c>
      <c r="M140" s="16">
        <f t="shared" si="12"/>
        <v>0.53839285714285723</v>
      </c>
    </row>
    <row r="141" spans="1:13" ht="27" customHeight="1" x14ac:dyDescent="0.35">
      <c r="A141" s="81"/>
      <c r="B141" s="7" t="s">
        <v>546</v>
      </c>
      <c r="C141" s="63" t="s">
        <v>545</v>
      </c>
      <c r="D141" s="7">
        <v>2016</v>
      </c>
      <c r="E141" s="7" t="s">
        <v>548</v>
      </c>
      <c r="F141" s="7" t="s">
        <v>547</v>
      </c>
      <c r="G141" s="7">
        <v>12</v>
      </c>
      <c r="H141" s="7">
        <v>1.6</v>
      </c>
      <c r="I141" s="7">
        <v>8</v>
      </c>
      <c r="J141" s="7" t="s">
        <v>57</v>
      </c>
      <c r="K141" s="7">
        <f t="shared" si="14"/>
        <v>3.3500000000000002E-2</v>
      </c>
      <c r="L141" s="16">
        <f t="shared" si="13"/>
        <v>0.89333333333333342</v>
      </c>
      <c r="M141" s="16">
        <f t="shared" si="12"/>
        <v>0.11166666666666668</v>
      </c>
    </row>
    <row r="142" spans="1:13" ht="27" customHeight="1" x14ac:dyDescent="0.35">
      <c r="A142" s="81"/>
      <c r="B142" s="7" t="s">
        <v>551</v>
      </c>
      <c r="C142" s="63" t="s">
        <v>550</v>
      </c>
      <c r="D142" s="7">
        <v>2015</v>
      </c>
      <c r="E142" s="7" t="s">
        <v>328</v>
      </c>
      <c r="F142" s="7" t="s">
        <v>552</v>
      </c>
      <c r="G142" s="7">
        <v>19</v>
      </c>
      <c r="H142" s="7">
        <v>10</v>
      </c>
      <c r="I142" s="7">
        <v>5</v>
      </c>
      <c r="J142" s="7" t="s">
        <v>549</v>
      </c>
      <c r="K142" s="7">
        <f t="shared" si="14"/>
        <v>3.3500000000000002E-2</v>
      </c>
      <c r="L142" s="16">
        <f t="shared" si="13"/>
        <v>5.583333333333333</v>
      </c>
      <c r="M142" s="16">
        <f t="shared" si="12"/>
        <v>1.1166666666666667</v>
      </c>
    </row>
    <row r="143" spans="1:13" ht="27" customHeight="1" x14ac:dyDescent="0.35">
      <c r="A143" s="81"/>
      <c r="B143" s="7" t="s">
        <v>555</v>
      </c>
      <c r="C143" s="63" t="s">
        <v>554</v>
      </c>
      <c r="D143" s="7">
        <v>2015</v>
      </c>
      <c r="E143" s="7" t="s">
        <v>354</v>
      </c>
      <c r="F143" s="7" t="s">
        <v>556</v>
      </c>
      <c r="G143" s="7">
        <v>7</v>
      </c>
      <c r="H143" s="7">
        <v>11.5</v>
      </c>
      <c r="I143" s="7">
        <v>6</v>
      </c>
      <c r="J143" s="7" t="s">
        <v>553</v>
      </c>
      <c r="K143" s="7">
        <f t="shared" si="14"/>
        <v>3.3500000000000002E-2</v>
      </c>
      <c r="L143" s="16">
        <f t="shared" si="13"/>
        <v>6.4208333333333343</v>
      </c>
      <c r="M143" s="16">
        <f t="shared" si="12"/>
        <v>1.070138888888889</v>
      </c>
    </row>
    <row r="144" spans="1:13" ht="27" customHeight="1" x14ac:dyDescent="0.35">
      <c r="A144" s="81"/>
      <c r="B144" s="7" t="s">
        <v>558</v>
      </c>
      <c r="C144" s="63" t="s">
        <v>557</v>
      </c>
      <c r="D144" s="7">
        <v>2015</v>
      </c>
      <c r="E144" s="7" t="s">
        <v>560</v>
      </c>
      <c r="F144" s="7" t="s">
        <v>559</v>
      </c>
      <c r="G144" s="7">
        <v>24</v>
      </c>
      <c r="H144" s="7">
        <v>13.5</v>
      </c>
      <c r="I144" s="7">
        <v>4</v>
      </c>
      <c r="J144" s="7" t="s">
        <v>525</v>
      </c>
      <c r="K144" s="7">
        <f t="shared" si="14"/>
        <v>3.3500000000000002E-2</v>
      </c>
      <c r="L144" s="16">
        <f t="shared" si="13"/>
        <v>7.5375000000000005</v>
      </c>
      <c r="M144" s="16">
        <f t="shared" si="12"/>
        <v>1.8843750000000001</v>
      </c>
    </row>
    <row r="145" spans="1:13" ht="27" customHeight="1" x14ac:dyDescent="0.35">
      <c r="A145" s="81"/>
      <c r="B145" s="7" t="s">
        <v>562</v>
      </c>
      <c r="C145" s="63" t="s">
        <v>561</v>
      </c>
      <c r="D145" s="7">
        <v>2014</v>
      </c>
      <c r="E145" s="7" t="s">
        <v>23</v>
      </c>
      <c r="F145" s="7" t="s">
        <v>563</v>
      </c>
      <c r="G145" s="7">
        <v>35</v>
      </c>
      <c r="H145" s="7">
        <v>7.5</v>
      </c>
      <c r="I145" s="7">
        <v>7</v>
      </c>
      <c r="J145" s="7" t="s">
        <v>509</v>
      </c>
      <c r="K145" s="7">
        <f t="shared" si="14"/>
        <v>3.3500000000000002E-2</v>
      </c>
      <c r="L145" s="16">
        <f t="shared" si="13"/>
        <v>4.1875</v>
      </c>
      <c r="M145" s="16">
        <f t="shared" si="12"/>
        <v>0.5982142857142857</v>
      </c>
    </row>
    <row r="146" spans="1:13" ht="27" customHeight="1" x14ac:dyDescent="0.35">
      <c r="A146" s="81"/>
      <c r="B146" s="7" t="s">
        <v>565</v>
      </c>
      <c r="C146" s="63" t="s">
        <v>564</v>
      </c>
      <c r="D146" s="7">
        <v>2014</v>
      </c>
      <c r="E146" s="7" t="s">
        <v>23</v>
      </c>
      <c r="F146" s="7" t="s">
        <v>566</v>
      </c>
      <c r="G146" s="7">
        <v>48</v>
      </c>
      <c r="H146" s="7">
        <v>9.5</v>
      </c>
      <c r="I146" s="7">
        <v>3</v>
      </c>
      <c r="J146" s="7" t="s">
        <v>517</v>
      </c>
      <c r="K146" s="7">
        <f t="shared" si="14"/>
        <v>3.3500000000000002E-2</v>
      </c>
      <c r="L146" s="16">
        <f t="shared" si="13"/>
        <v>5.3041666666666671</v>
      </c>
      <c r="M146" s="16">
        <f t="shared" si="12"/>
        <v>1.7680555555555557</v>
      </c>
    </row>
    <row r="147" spans="1:13" ht="27" customHeight="1" x14ac:dyDescent="0.35">
      <c r="A147" s="81"/>
      <c r="B147" s="7" t="s">
        <v>569</v>
      </c>
      <c r="C147" s="63" t="s">
        <v>567</v>
      </c>
      <c r="D147" s="7">
        <v>2014</v>
      </c>
      <c r="E147" s="7" t="s">
        <v>116</v>
      </c>
      <c r="F147" s="7" t="s">
        <v>570</v>
      </c>
      <c r="G147" s="7">
        <v>17</v>
      </c>
      <c r="H147" s="7">
        <v>5</v>
      </c>
      <c r="I147" s="7">
        <v>11</v>
      </c>
      <c r="J147" s="7" t="s">
        <v>568</v>
      </c>
      <c r="K147" s="7">
        <f t="shared" si="14"/>
        <v>3.3500000000000002E-2</v>
      </c>
      <c r="L147" s="16">
        <f t="shared" si="13"/>
        <v>2.7916666666666665</v>
      </c>
      <c r="M147" s="16">
        <f t="shared" si="12"/>
        <v>0.25378787878787878</v>
      </c>
    </row>
    <row r="148" spans="1:13" ht="27" customHeight="1" x14ac:dyDescent="0.35">
      <c r="A148" s="81"/>
      <c r="B148" s="7" t="s">
        <v>573</v>
      </c>
      <c r="C148" s="63" t="s">
        <v>571</v>
      </c>
      <c r="D148" s="7">
        <v>2013</v>
      </c>
      <c r="E148" s="7" t="s">
        <v>354</v>
      </c>
      <c r="F148" s="7" t="s">
        <v>574</v>
      </c>
      <c r="G148" s="7">
        <v>30</v>
      </c>
      <c r="H148" s="7">
        <v>5.5</v>
      </c>
      <c r="I148" s="7">
        <v>3</v>
      </c>
      <c r="J148" s="7" t="s">
        <v>572</v>
      </c>
      <c r="K148" s="7">
        <f t="shared" si="14"/>
        <v>3.3500000000000002E-2</v>
      </c>
      <c r="L148" s="16">
        <f t="shared" si="13"/>
        <v>3.0708333333333333</v>
      </c>
      <c r="M148" s="16">
        <f t="shared" si="12"/>
        <v>1.023611111111111</v>
      </c>
    </row>
    <row r="149" spans="1:13" ht="27" customHeight="1" x14ac:dyDescent="0.35">
      <c r="A149" s="81"/>
      <c r="B149" s="7" t="s">
        <v>576</v>
      </c>
      <c r="C149" s="63" t="s">
        <v>575</v>
      </c>
      <c r="D149" s="7">
        <v>2013</v>
      </c>
      <c r="E149" s="7" t="s">
        <v>577</v>
      </c>
      <c r="F149" s="7" t="s">
        <v>578</v>
      </c>
      <c r="G149" s="7">
        <v>23</v>
      </c>
      <c r="H149" s="7">
        <v>5.8</v>
      </c>
      <c r="I149" s="7">
        <v>7</v>
      </c>
      <c r="J149" s="7" t="s">
        <v>509</v>
      </c>
      <c r="K149" s="7">
        <f t="shared" si="14"/>
        <v>3.3500000000000002E-2</v>
      </c>
      <c r="L149" s="16">
        <f t="shared" si="13"/>
        <v>3.2383333333333337</v>
      </c>
      <c r="M149" s="16">
        <f t="shared" si="12"/>
        <v>0.46261904761904765</v>
      </c>
    </row>
    <row r="150" spans="1:13" ht="27" customHeight="1" x14ac:dyDescent="0.35">
      <c r="A150" s="81"/>
      <c r="B150" s="7" t="s">
        <v>580</v>
      </c>
      <c r="C150" s="63" t="s">
        <v>579</v>
      </c>
      <c r="D150" s="7">
        <v>2012</v>
      </c>
      <c r="E150" s="5" t="s">
        <v>354</v>
      </c>
      <c r="F150" s="7" t="s">
        <v>581</v>
      </c>
      <c r="G150" s="7">
        <v>16</v>
      </c>
      <c r="H150" s="7">
        <v>13</v>
      </c>
      <c r="I150" s="7">
        <v>4</v>
      </c>
      <c r="J150" s="7" t="s">
        <v>79</v>
      </c>
      <c r="K150" s="7">
        <f t="shared" si="14"/>
        <v>3.3500000000000002E-2</v>
      </c>
      <c r="L150" s="16">
        <f t="shared" si="13"/>
        <v>7.2583333333333337</v>
      </c>
      <c r="M150" s="16">
        <f t="shared" si="12"/>
        <v>1.8145833333333334</v>
      </c>
    </row>
    <row r="151" spans="1:13" ht="27" customHeight="1" x14ac:dyDescent="0.35">
      <c r="A151" s="81"/>
      <c r="B151" s="7" t="s">
        <v>584</v>
      </c>
      <c r="C151" s="63" t="s">
        <v>583</v>
      </c>
      <c r="D151" s="7">
        <v>2011</v>
      </c>
      <c r="E151" s="7" t="s">
        <v>23</v>
      </c>
      <c r="F151" s="74" t="s">
        <v>585</v>
      </c>
      <c r="G151" s="7">
        <v>38</v>
      </c>
      <c r="H151" s="7">
        <v>4.5</v>
      </c>
      <c r="I151" s="7">
        <v>7</v>
      </c>
      <c r="J151" s="7" t="s">
        <v>582</v>
      </c>
      <c r="K151" s="7">
        <f t="shared" si="14"/>
        <v>3.3500000000000002E-2</v>
      </c>
      <c r="L151" s="16">
        <f t="shared" si="13"/>
        <v>2.5125000000000002</v>
      </c>
      <c r="M151" s="16">
        <f t="shared" si="12"/>
        <v>0.35892857142857143</v>
      </c>
    </row>
  </sheetData>
  <hyperlinks>
    <hyperlink ref="C3" r:id="rId1" display="https://www-1scopus-1com-1unwr6wpf0285.hps.bj.uj.edu.pl/record/display.uri?eid=2-s2.0-8513060900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1&amp;citeCnt=0&amp;searchTerm=&amp;featureToggles=FEATURE_NEW_DOC_DETAILS_EXPORT:1" xr:uid="{A8338001-3FCB-43B7-874E-B01BA922302C}"/>
    <hyperlink ref="C5" r:id="rId2" display="https://www-1scopus-1com-1unwr6wpf0285.hps.bj.uj.edu.pl/record/display.uri?eid=2-s2.0-85129275062&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3&amp;citeCnt=0&amp;searchTerm=&amp;featureToggles=FEATURE_NEW_DOC_DETAILS_EXPORT:1" xr:uid="{063679F4-BBAF-4864-9F95-D74A3A873787}"/>
    <hyperlink ref="C6" r:id="rId3" display="https://www-1scopus-1com-1unwr6wpf02a2.hps.bj.uj.edu.pl/record/display.uri?eid=2-s2.0-85129066108&amp;origin=resultslist&amp;sort=plf-f&amp;src=s&amp;st1=high+performance+liquid+chromatography+separation&amp;nlo=&amp;nlr=&amp;nls=&amp;sid=573653c19c9c45ebfa16535181358ef4&amp;sot=b&amp;sdt=cl&amp;cluster=scosubtype%2c%22ar%22%2ct&amp;sl=56&amp;s=TITLE%28high+performance+liquid+chromatography+separation%29&amp;relpos=4&amp;citeCnt=0&amp;searchTerm=&amp;featureToggles=FEATURE_NEW_DOC_DETAILS_EXPORT:1" xr:uid="{82F3E415-3018-40D8-8EA0-62CBC83BF520}"/>
    <hyperlink ref="C7" r:id="rId4" display="https://www-1scopus-1com-1unwr6wpf02a2.hps.bj.uj.edu.pl/record/display.uri?eid=2-s2.0-85124652808&amp;origin=resultslist&amp;sort=plf-f&amp;src=s&amp;st1=high+performance+liquid+chromatography+separation&amp;nlo=&amp;nlr=&amp;nls=&amp;sid=573653c19c9c45ebfa16535181358ef4&amp;sot=b&amp;sdt=cl&amp;cluster=scosubtype%2c%22ar%22%2ct&amp;sl=56&amp;s=TITLE%28high+performance+liquid+chromatography+separation%29&amp;relpos=6&amp;citeCnt=0&amp;searchTerm=&amp;featureToggles=FEATURE_NEW_DOC_DETAILS_EXPORT:1" xr:uid="{E77F176F-963F-4BCE-BF01-EC24DE9FC781}"/>
    <hyperlink ref="C8" r:id="rId5" display="https://www-1scopus-1com-1unwr6wpf02a2.hps.bj.uj.edu.pl/record/display.uri?eid=2-s2.0-85122664078&amp;origin=resultslist&amp;sort=plf-f&amp;src=s&amp;st1=high+performance+liquid+chromatography+separation&amp;nlo=&amp;nlr=&amp;nls=&amp;sid=573653c19c9c45ebfa16535181358ef4&amp;sot=b&amp;sdt=cl&amp;cluster=scosubtype%2c%22ar%22%2ct&amp;sl=56&amp;s=TITLE%28high+performance+liquid+chromatography+separation%29&amp;relpos=9&amp;citeCnt=0&amp;searchTerm=&amp;featureToggles=FEATURE_NEW_DOC_DETAILS_EXPORT:1" xr:uid="{F80AE837-0FA5-42A9-82E1-1551B78DC000}"/>
    <hyperlink ref="C9" r:id="rId6" display="https://www-1scopus-1com-1unwr6wpf02a2.hps.bj.uj.edu.pl/record/display.uri?eid=2-s2.0-85124680152&amp;origin=resultslist&amp;sort=plf-f&amp;src=s&amp;st1=high+performance+liquid+chromatography+separation&amp;nlo=&amp;nlr=&amp;nls=&amp;sid=573653c19c9c45ebfa16535181358ef4&amp;sot=b&amp;sdt=cl&amp;cluster=scosubtype%2c%22ar%22%2ct&amp;sl=56&amp;s=TITLE%28high+performance+liquid+chromatography+separation%29&amp;relpos=11&amp;citeCnt=1&amp;searchTerm=&amp;featureToggles=FEATURE_NEW_DOC_DETAILS_EXPORT:1" xr:uid="{C74E8AA8-F8B1-4A52-BCF3-47CE60814342}"/>
    <hyperlink ref="C10" r:id="rId7" display="https://www-1scopus-1com-1unwr6wpf02a2.hps.bj.uj.edu.pl/record/display.uri?eid=2-s2.0-85127162668&amp;origin=resultslist&amp;sort=plf-f&amp;src=s&amp;st1=high+performance+liquid+chromatography+separation&amp;nlo=&amp;nlr=&amp;nls=&amp;sid=573653c19c9c45ebfa16535181358ef4&amp;sot=b&amp;sdt=cl&amp;cluster=scosubtype%2c%22ar%22%2ct&amp;sl=56&amp;s=TITLE%28high+performance+liquid+chromatography+separation%29&amp;relpos=18&amp;citeCnt=0&amp;searchTerm=" xr:uid="{11A51C1C-6B83-45E8-B394-FA87D8A26B32}"/>
    <hyperlink ref="C11" r:id="rId8" display="https://www-1scopus-1com-1unwr6wpf02a2.hps.bj.uj.edu.pl/record/display.uri?eid=2-s2.0-85112707464&amp;origin=resultslist&amp;sort=plf-f&amp;src=s&amp;st1=high+performance+liquid+chromatography+separation&amp;nlo=&amp;nlr=&amp;nls=&amp;sid=573653c19c9c45ebfa16535181358ef4&amp;sot=b&amp;sdt=cl&amp;cluster=scosubtype%2c%22ar%22%2ct&amp;sl=56&amp;s=TITLE%28high+performance+liquid+chromatography+separation%29&amp;relpos=20&amp;citeCnt=1&amp;searchTerm=" xr:uid="{BFE2F36F-9B99-4619-BA53-C37584D813EC}"/>
    <hyperlink ref="C12" r:id="rId9" display="https://www-1scopus-1com-1unwr6wpf056d.hps.bj.uj.edu.pl/record/display.uri?eid=2-s2.0-85111020707&amp;origin=resultslist&amp;sort=plf-f&amp;src=s&amp;st1=high+performance+liquid+chromatography+separation&amp;nlo=&amp;nlr=&amp;nls=&amp;sid=3f68f295e45ad0c600645082f704bc52&amp;sot=b&amp;sdt=cl&amp;cluster=scosubtype%2c%22ar%22%2ct&amp;sl=56&amp;s=TITLE%28high+performance+liquid+chromatography+separation%29&amp;relpos=24&amp;citeCnt=2&amp;searchTerm=&amp;featureToggles=FEATURE_NEW_DOC_DETAILS_EXPORT:1" xr:uid="{AD9883A8-6D0A-4978-87FD-68B31E8627C1}"/>
    <hyperlink ref="C13" r:id="rId10" display="https://www-1scopus-1com-1unwr6wpf056d.hps.bj.uj.edu.pl/record/display.uri?eid=2-s2.0-85110482815&amp;origin=resultslist&amp;sort=plf-f&amp;src=s&amp;st1=high+performance+liquid+chromatography+separation&amp;nlo=&amp;nlr=&amp;nls=&amp;sid=3f68f295e45ad0c600645082f704bc52&amp;sot=b&amp;sdt=cl&amp;cluster=scosubtype%2c%22ar%22%2ct&amp;sl=56&amp;s=TITLE%28high+performance+liquid+chromatography+separation%29&amp;relpos=25&amp;citeCnt=2&amp;searchTerm=&amp;featureToggles=FEATURE_NEW_DOC_DETAILS_EXPORT:1" xr:uid="{DBFC6A4E-3E3B-4959-A664-7C7C99690D29}"/>
    <hyperlink ref="C14" r:id="rId11" display="https://www-1scopus-1com-1unwr6wpf056d.hps.bj.uj.edu.pl/record/display.uri?eid=2-s2.0-85107026926&amp;origin=resultslist&amp;sort=plf-f&amp;src=s&amp;st1=high+performance+liquid+chromatography+separation&amp;nlo=&amp;nlr=&amp;nls=&amp;sid=3f68f295e45ad0c600645082f704bc52&amp;sot=b&amp;sdt=cl&amp;cluster=scosubtype%2c%22ar%22%2ct&amp;sl=56&amp;s=TITLE%28high+performance+liquid+chromatography+separation%29&amp;relpos=26&amp;citeCnt=0&amp;searchTerm=&amp;featureToggles=FEATURE_NEW_DOC_DETAILS_EXPORT:1" xr:uid="{4AE43414-97B7-46BD-9791-0C74C3D6E3FC}"/>
    <hyperlink ref="C15" r:id="rId12" display="https://www-1scopus-1com-1unwr6wpf0708.hps.bj.uj.edu.pl/record/display.uri?eid=2-s2.0-85105287692&amp;origin=resultslist&amp;sort=plf-f&amp;src=s&amp;st1=high+performance+liquid+chromatography+separation&amp;nlo=&amp;nlr=&amp;nls=&amp;sid=0252f5c0cd875e66ecc75f507f9989a4&amp;sot=b&amp;sdt=cl&amp;cluster=scosubtype%2c%22ar%22%2ct&amp;sl=56&amp;s=TITLE%28high+performance+liquid+chromatography+separation%29&amp;relpos=30&amp;citeCnt=2&amp;searchTerm=&amp;featureToggles=FEATURE_NEW_DOC_DETAILS_EXPORT:1" xr:uid="{60CD699F-32AE-4925-A89A-13EFF35B349A}"/>
    <hyperlink ref="C16" r:id="rId13" display="https://www-1scopus-1com-1unwr6wpf0708.hps.bj.uj.edu.pl/record/display.uri?eid=2-s2.0-85100551047&amp;origin=resultslist&amp;sort=plf-f&amp;src=s&amp;st1=high+performance+liquid+chromatography+separation&amp;nlo=&amp;nlr=&amp;nls=&amp;sid=0252f5c0cd875e66ecc75f507f9989a4&amp;sot=b&amp;sdt=cl&amp;cluster=scosubtype%2c%22ar%22%2ct&amp;sl=56&amp;s=TITLE%28high+performance+liquid+chromatography+separation%29&amp;relpos=33&amp;citeCnt=0&amp;searchTerm=&amp;featureToggles=FEATURE_NEW_DOC_DETAILS_EXPORT:1" xr:uid="{C0A9E348-780D-41BB-8865-992A37D902E8}"/>
    <hyperlink ref="C17" r:id="rId14" display="https://www-1scopus-1com-1unwr6wpf0708.hps.bj.uj.edu.pl/record/display.uri?eid=2-s2.0-85094556228&amp;origin=resultslist&amp;sort=plf-f&amp;src=s&amp;st1=high+performance+liquid+chromatography+separation&amp;nlo=&amp;nlr=&amp;nls=&amp;sid=0252f5c0cd875e66ecc75f507f9989a4&amp;sot=b&amp;sdt=cl&amp;cluster=scosubtype%2c%22ar%22%2ct&amp;sl=56&amp;s=TITLE%28high+performance+liquid+chromatography+separation%29&amp;relpos=38&amp;citeCnt=3&amp;searchTerm=&amp;featureToggles=FEATURE_NEW_DOC_DETAILS_EXPORT:1" xr:uid="{76003A41-8B7A-4412-AC3C-53BCB77DA671}"/>
    <hyperlink ref="C18" r:id="rId15" display="https://www-1scopus-1com-1unwr6wpf0708.hps.bj.uj.edu.pl/record/display.uri?eid=2-s2.0-85095704255&amp;origin=resultslist&amp;sort=plf-f&amp;src=s&amp;st1=high+performance+liquid+chromatography+separation&amp;nlo=&amp;nlr=&amp;nls=&amp;sid=0252f5c0cd875e66ecc75f507f9989a4&amp;sot=b&amp;sdt=cl&amp;cluster=scosubtype%2c%22ar%22%2ct&amp;sl=56&amp;s=TITLE%28high+performance+liquid+chromatography+separation%29&amp;relpos=40&amp;citeCnt=2&amp;searchTerm=&amp;featureToggles=FEATURE_NEW_DOC_DETAILS_EXPORT:1" xr:uid="{0F16B26D-66C0-4189-93B0-E3D27087C9C5}"/>
    <hyperlink ref="C19" r:id="rId16" display="https://www-1scopus-1com-1unwr6wpf0708.hps.bj.uj.edu.pl/record/display.uri?eid=2-s2.0-85107797727&amp;origin=resultslist&amp;sort=plf-f&amp;src=s&amp;st1=high+performance+liquid+chromatography+separation&amp;nlo=&amp;nlr=&amp;nls=&amp;sid=0252f5c0cd875e66ecc75f507f9989a4&amp;sot=b&amp;sdt=cl&amp;cluster=scosubtype%2c%22ar%22%2ct&amp;sl=56&amp;s=TITLE%28high+performance+liquid+chromatography+separation%29&amp;relpos=44&amp;citeCnt=0&amp;searchTerm=&amp;featureToggles=FEATURE_NEW_DOC_DETAILS_EXPORT:1" xr:uid="{4FE5097C-562E-431E-B2F5-3574113E7A18}"/>
    <hyperlink ref="C20" r:id="rId17" display="https://www-1scopus-1com-1unwr6wpf0708.hps.bj.uj.edu.pl/record/display.uri?eid=2-s2.0-85103280177&amp;origin=resultslist&amp;sort=plf-f&amp;src=s&amp;st1=high+performance+liquid+chromatography+separation&amp;nlo=&amp;nlr=&amp;nls=&amp;sid=0252f5c0cd875e66ecc75f507f9989a4&amp;sot=b&amp;sdt=cl&amp;cluster=scosubtype%2c%22ar%22%2ct&amp;sl=56&amp;s=TITLE%28high+performance+liquid+chromatography+separation%29&amp;relpos=45&amp;citeCnt=12&amp;searchTerm=&amp;featureToggles=FEATURE_NEW_DOC_DETAILS_EXPORT:1" xr:uid="{19B8A74F-0E21-4909-8228-232DAFC28E13}"/>
    <hyperlink ref="C27" r:id="rId18" display="https://www-1scopus-1com-1unwr6wpf0b38.hps.bj.uj.edu.pl/record/display.uri?eid=2-s2.0-85092203893&amp;origin=resultslist&amp;sort=plf-f&amp;src=s&amp;st1=high+performance+liquid+chromatography+separation&amp;nlo=&amp;nlr=&amp;nls=&amp;sid=dbdff6e836313f5423975f1ab078efda&amp;sot=b&amp;sdt=cl&amp;cluster=scosubtype%2c%22ar%22%2ct&amp;sl=56&amp;s=TITLE%28high+performance+liquid+chromatography+separation%29&amp;relpos=49&amp;citeCnt=3&amp;searchTerm=&amp;featureToggles=FEATURE_NEW_DOC_DETAILS_EXPORT:1" xr:uid="{8B90399E-C19F-42BC-A484-1792C00E0424}"/>
    <hyperlink ref="C28" r:id="rId19" display="https://www-1scopus-1com-1unwr6wpf0b38.hps.bj.uj.edu.pl/record/display.uri?eid=2-s2.0-85089259445&amp;origin=resultslist&amp;sort=plf-f&amp;src=s&amp;st1=high+performance+liquid+chromatography+separation&amp;nlo=&amp;nlr=&amp;nls=&amp;sid=dbdff6e836313f5423975f1ab078efda&amp;sot=b&amp;sdt=cl&amp;cluster=scosubtype%2c%22ar%22%2ct&amp;sl=56&amp;s=TITLE%28high+performance+liquid+chromatography+separation%29&amp;relpos=52&amp;citeCnt=4&amp;searchTerm=&amp;featureToggles=FEATURE_NEW_DOC_DETAILS_EXPORT:1" xr:uid="{3893FFEE-9461-4A1C-BB09-0E4749F06452}"/>
    <hyperlink ref="C29" r:id="rId20" display="https://www-1scopus-1com-1unwr6wpf0b38.hps.bj.uj.edu.pl/record/display.uri?eid=2-s2.0-85082625532&amp;origin=resultslist&amp;sort=plf-f&amp;src=s&amp;st1=high+performance+liquid+chromatography+separation&amp;nlo=&amp;nlr=&amp;nls=&amp;sid=dbdff6e836313f5423975f1ab078efda&amp;sot=b&amp;sdt=cl&amp;cluster=scosubtype%2c%22ar%22%2ct&amp;sl=56&amp;s=TITLE%28high+performance+liquid+chromatography+separation%29&amp;relpos=51&amp;citeCnt=5&amp;searchTerm=&amp;featureToggles=FEATURE_NEW_DOC_DETAILS_EXPORT:1" xr:uid="{5864567A-FC9A-42A8-92D5-0288FAACF2C7}"/>
    <hyperlink ref="C21" r:id="rId21" display="https://www-1scopus-1com-1unwr6wpf0b38.hps.bj.uj.edu.pl/record/display.uri?eid=2-s2.0-85087000676&amp;origin=resultslist&amp;sort=plf-f&amp;src=s&amp;st1=high+performance+liquid+chromatography+separation&amp;nlo=&amp;nlr=&amp;nls=&amp;sid=dbdff6e836313f5423975f1ab078efda&amp;sot=b&amp;sdt=cl&amp;cluster=scosubtype%2c%22ar%22%2ct&amp;sl=56&amp;s=TITLE%28high+performance+liquid+chromatography+separation%29&amp;relpos=57&amp;citeCnt=12&amp;searchTerm=&amp;featureToggles=FEATURE_NEW_DOC_DETAILS_EXPORT:1" xr:uid="{E858BB17-9D8D-4EA5-8F6C-126CE61F0035}"/>
    <hyperlink ref="C22" r:id="rId22" display="https://www-1scopus-1com-1unwr6wpf0b38.hps.bj.uj.edu.pl/record/display.uri?eid=2-s2.0-85087772770&amp;origin=resultslist&amp;sort=plf-f&amp;src=s&amp;st1=high+performance+liquid+chromatography+separation&amp;nlo=&amp;nlr=&amp;nls=&amp;sid=dbdff6e836313f5423975f1ab078efda&amp;sot=b&amp;sdt=cl&amp;cluster=scosubtype%2c%22ar%22%2ct&amp;sl=56&amp;s=TITLE%28high+performance+liquid+chromatography+separation%29&amp;relpos=62&amp;citeCnt=0&amp;searchTerm=&amp;featureToggles=FEATURE_NEW_DOC_DETAILS_EXPORT:1" xr:uid="{53BF5694-7A6A-457A-8C70-199BCEAA37AA}"/>
    <hyperlink ref="C30" r:id="rId23" display="https://www-1scopus-1com-1unwr6wpf0b38.hps.bj.uj.edu.pl/record/display.uri?eid=2-s2.0-85064515270&amp;origin=resultslist&amp;sort=plf-f&amp;src=s&amp;st1=high+performance+liquid+chromatography+separation&amp;nlo=&amp;nlr=&amp;nls=&amp;sid=dbdff6e836313f5423975f1ab078efda&amp;sot=b&amp;sdt=cl&amp;cluster=scosubtype%2c%22ar%22%2ct&amp;sl=56&amp;s=TITLE%28high+performance+liquid+chromatography+separation%29&amp;relpos=66&amp;citeCnt=3&amp;searchTerm=&amp;featureToggles=FEATURE_NEW_DOC_DETAILS_EXPORT:1" xr:uid="{213E01AE-165D-40BD-9FFD-4D1E13AF5051}"/>
    <hyperlink ref="C23" r:id="rId24" display="https://www-1scopus-1com-1unwr6wpf0bd0.hps.bj.uj.edu.pl/record/display.uri?eid=2-s2.0-85083702961&amp;origin=resultslist&amp;sort=plf-f&amp;src=s&amp;st1=high+performance+liquid+chromatography+separation&amp;nlo=&amp;nlr=&amp;nls=&amp;sid=c1ab8753ab4c70e0650ab00d83e011f6&amp;sot=b&amp;sdt=cl&amp;cluster=scosubtype%2c%22ar%22%2ct&amp;sl=56&amp;s=TITLE%28high+performance+liquid+chromatography+separation%29&amp;relpos=67&amp;citeCnt=0&amp;searchTerm=&amp;featureToggles=FEATURE_NEW_DOC_DETAILS_EXPORT:1" xr:uid="{A2136735-614F-4FC5-9D88-2F7A5D12425A}"/>
    <hyperlink ref="C24" r:id="rId25" display="https://www-1scopus-1com-1unwr6wpf0bd0.hps.bj.uj.edu.pl/record/display.uri?eid=2-s2.0-85083217279&amp;origin=resultslist&amp;sort=plf-f&amp;src=s&amp;st1=high+performance+liquid+chromatography+separation&amp;nlo=&amp;nlr=&amp;nls=&amp;sid=c1ab8753ab4c70e0650ab00d83e011f6&amp;sot=b&amp;sdt=cl&amp;cluster=scosubtype%2c%22ar%22%2ct&amp;sl=56&amp;s=TITLE%28high+performance+liquid+chromatography+separation%29&amp;relpos=69&amp;citeCnt=3&amp;searchTerm=&amp;featureToggles=FEATURE_NEW_DOC_DETAILS_EXPORT:1" xr:uid="{8D2C1D4A-8015-4A64-B82D-1FADBC3F0EDC}"/>
    <hyperlink ref="C25" r:id="rId26" display="https://www-1scopus-1com-1unwr6wpf0bf1.hps.bj.uj.edu.pl/record/display.uri?eid=2-s2.0-85075482263&amp;origin=resultslist&amp;sort=plf-f&amp;src=s&amp;st1=high+performance+liquid+chromatography+separation&amp;nlo=&amp;nlr=&amp;nls=&amp;sid=c1ab8753ab4c70e0650ab00d83e011f6&amp;sot=b&amp;sdt=cl&amp;cluster=scosubtype%2c%22ar%22%2ct&amp;sl=56&amp;s=TITLE%28high+performance+liquid+chromatography+separation%29&amp;relpos=72&amp;citeCnt=19&amp;searchTerm=&amp;featureToggles=FEATURE_NEW_DOC_DETAILS_EXPORT:1" xr:uid="{29CC02DF-525B-4284-AE3F-BBEC38FDF744}"/>
    <hyperlink ref="C31" r:id="rId27" display="https://www-1scopus-1com-1unwr6wag01d2.hps.bj.uj.edu.pl/record/display.uri?eid=2-s2.0-8512767193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amp;citeCnt=0&amp;searchTerm=&amp;featureToggles=FEATURE_NEW_DOC_DETAILS_EXPORT:1" xr:uid="{CAF4ED91-B3CF-4281-9D05-1FC7BBAE85B0}"/>
    <hyperlink ref="C34" r:id="rId28" display="https://www-1scopus-1com-1unwr6wag0225.hps.bj.uj.edu.pl/record/display.uri?eid=2-s2.0-85130406737&amp;origin=resultslist&amp;sort=plf-f&amp;src=s&amp;st1=high-performance+liquid+chromatography+mass+spectrometry&amp;nlo=&amp;nlr=&amp;nls=&amp;sid=ee739be83ade8b292dbbcc1b69485eb9&amp;sot=b&amp;sdt=cl&amp;cluster=scosubtype%2c%22ar%22%2ct&amp;sl=63&amp;s=TITLE%28high-performance+liquid+chromatography+mass+spectrometry%29&amp;relpos=6&amp;citeCnt=0&amp;searchTerm=&amp;featureToggles=FEATURE_NEW_DOC_DETAILS_EXPORT:1" xr:uid="{7B3884A3-8DE0-49F1-A079-1223FECCBA6C}"/>
    <hyperlink ref="C35" r:id="rId29" display="https://www-1scopus-1com-1unwr6wag0225.hps.bj.uj.edu.pl/record/display.uri?eid=2-s2.0-85061035697&amp;origin=resultslist&amp;sort=plf-f&amp;src=s&amp;st1=high-performance+liquid+chromatography+mass+spectrometry+separation&amp;sid=d0808686aa945c8ed6865f0b63d02355&amp;sot=b&amp;sdt=b&amp;sl=74&amp;s=TITLE%28high-performance+liquid+chromatography+mass+spectrometry+separation%29&amp;relpos=12&amp;citeCnt=4&amp;searchTerm=&amp;featureToggles=FEATURE_NEW_DOC_DETAILS_EXPORT:1" xr:uid="{9B28EDCD-3B2C-4623-8ECC-83980DB1F297}"/>
    <hyperlink ref="C38" r:id="rId30" display="https://www-1scopus-1com-1unwr6wag0225.hps.bj.uj.edu.pl/record/display.uri?eid=2-s2.0-85067572230&amp;origin=resultslist&amp;sort=plf-f&amp;src=s&amp;st1=high-performance+liquid+chromatography+mass+spectrometry+separation&amp;sid=d0808686aa945c8ed6865f0b63d02355&amp;sot=b&amp;sdt=b&amp;sl=74&amp;s=TITLE%28high-performance+liquid+chromatography+mass+spectrometry+separation%29&amp;relpos=17&amp;citeCnt=0&amp;searchTerm=&amp;featureToggles=FEATURE_NEW_DOC_DETAILS_EXPORT:1" xr:uid="{077AACC4-919E-4C8D-B914-CA112E412AA4}"/>
    <hyperlink ref="C39" r:id="rId31" location="metrics" display="https://www-1scopus-1com-1unwr6wag0225.hps.bj.uj.edu.pl/record/display.uri?eid=2-s2.0-85052299359&amp;origin=resultslist&amp;sort=plf-f&amp;src=s&amp;st1=high-performance+liquid+chromatography+mass+spectrometry+separation&amp;nlo=&amp;nlr=&amp;nls=&amp;sid=7c1a0fb83137ce8f631f80a21a9f5e6e&amp;sot=b&amp;sdt=cl&amp;cluster=scosubtype%2c%22ar%22%2ct&amp;sl=74&amp;s=TITLE%28high-performance+liquid+chromatography+mass+spectrometry+separation%29&amp;relpos=17&amp;citeCnt=3&amp;searchTerm=&amp;featureToggles=FEATURE_NEW_DOC_DETAILS_EXPORT:1#metrics" xr:uid="{99EE37C6-EAA6-4125-9E73-BFB4794B0E90}"/>
    <hyperlink ref="C40" r:id="rId32" display="https://www-1scopus-1com-1unwr6wq00088.hps.bj.uj.edu.pl/record/display.uri?eid=2-s2.0-85047844776&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0&amp;citeCnt=8&amp;searchTerm=&amp;featureToggles=FEATURE_NEW_DOC_DETAILS_EXPORT:1" xr:uid="{F4DCE4B6-585D-41D2-9676-748E927E2E07}"/>
    <hyperlink ref="C41" r:id="rId33" display="https://www-1scopus-1com-1unwr6wq00088.hps.bj.uj.edu.pl/record/display.uri?eid=2-s2.0-85030859815&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3&amp;citeCnt=24&amp;searchTerm=&amp;featureToggles=FEATURE_NEW_DOC_DETAILS_EXPORT:1" xr:uid="{2094329A-C450-498D-806F-A84F51131C09}"/>
    <hyperlink ref="C42" r:id="rId34" display="https://www-1scopus-1com-1unwr6wq00088.hps.bj.uj.edu.pl/record/display.uri?eid=2-s2.0-8501312970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6&amp;citeCnt=1&amp;searchTerm=&amp;featureToggles=FEATURE_NEW_DOC_DETAILS_EXPORT:1" xr:uid="{31A94C77-7C93-41BF-888D-3ED0830007EC}"/>
    <hyperlink ref="C43" r:id="rId35" display="https://www-1scopus-1com-1unwr6wq00088.hps.bj.uj.edu.pl/record/display.uri?eid=2-s2.0-84997769542&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7&amp;citeCnt=10&amp;searchTerm=&amp;featureToggles=FEATURE_NEW_DOC_DETAILS_EXPORT:1" xr:uid="{6A43ABE5-AF85-4A08-9EB7-46F359B60B0F}"/>
    <hyperlink ref="C44" r:id="rId36" display="https://www-1scopus-1com-1unwr6wq00088.hps.bj.uj.edu.pl/record/display.uri?eid=2-s2.0-84977507330&amp;origin=resultslist&amp;sort=plf-f&amp;src=s&amp;st1=mass+spectrometry+high+performance+liquid+chromatography+separation&amp;nlo=&amp;nlr=&amp;nls=&amp;sid=61cb749111e25fd474274711a5b3d9cb&amp;sot=b&amp;sdt=cl&amp;cluster=scosubtype%2c%22ar%22%2ct&amp;sl=74&amp;s=TITLE%28mass+spectrometry+high+performance+liquid+chromatography+separation%29&amp;relpos=29&amp;citeCnt=15&amp;searchTerm=&amp;featureToggles=FEATURE_NEW_DOC_DETAILS_EXPORT:1" xr:uid="{EDA64821-D282-422D-B10B-7D9EFD265AED}"/>
    <hyperlink ref="C45" r:id="rId37" display="https://www-1scopus-1com-1unwr6wq00098.hps.bj.uj.edu.pl/record/display.uri?eid=2-s2.0-84956613254&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3&amp;citeCnt=16&amp;searchTerm=&amp;featureToggles=FEATURE_NEW_DOC_DETAILS_EXPORT:1" xr:uid="{3E538BCD-9ABC-4D9D-A914-1A723762A154}"/>
    <hyperlink ref="C46" r:id="rId38" display="https://www-1scopus-1com-1unwr6wq00098.hps.bj.uj.edu.pl/record/display.uri?eid=2-s2.0-84941172920&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4&amp;citeCnt=14&amp;searchTerm=&amp;featureToggles=FEATURE_NEW_DOC_DETAILS_EXPORT:1" xr:uid="{6655BF5E-0769-40ED-B076-705C78708590}"/>
    <hyperlink ref="C47" r:id="rId39" display="https://www-1scopus-1com-1unwr6wq00098.hps.bj.uj.edu.pl/record/display.uri?eid=2-s2.0-84929672696&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6&amp;citeCnt=13&amp;searchTerm=&amp;featureToggles=FEATURE_NEW_DOC_DETAILS_EXPORT:1" xr:uid="{C562DA97-FD8E-4D8C-AAD6-60E534E8388C}"/>
    <hyperlink ref="C48" r:id="rId40" display="https://www-1scopus-1com-1unwr6wq00098.hps.bj.uj.edu.pl/record/display.uri?eid=2-s2.0-84907981917&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7&amp;citeCnt=24&amp;searchTerm=&amp;featureToggles=FEATURE_NEW_DOC_DETAILS_EXPORT:1" xr:uid="{B94F1C98-8EF2-4CA8-A629-BE893B71FC41}"/>
    <hyperlink ref="C49" r:id="rId41" display="https://www-1scopus-1com-1unwr6wq00098.hps.bj.uj.edu.pl/record/display.uri?eid=2-s2.0-84891835002&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8&amp;citeCnt=16&amp;searchTerm=&amp;featureToggles=FEATURE_NEW_DOC_DETAILS_EXPORT:1" xr:uid="{911B3F89-0B83-463B-AE5F-00892E2DB968}"/>
    <hyperlink ref="C50" r:id="rId42" display="https://www-1scopus-1com-1unwr6wq00098.hps.bj.uj.edu.pl/record/display.uri?eid=2-s2.0-84904510031&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39&amp;citeCnt=8&amp;searchTerm=&amp;featureToggles=FEATURE_NEW_DOC_DETAILS_EXPORT:1" xr:uid="{FFCD6A8D-2CBD-42DC-AB89-0C3E63ACF3D8}"/>
    <hyperlink ref="C51" r:id="rId43" display="https://www-1scopus-1com-1unwr6wq00098.hps.bj.uj.edu.pl/record/display.uri?eid=2-s2.0-84877680535&amp;origin=resultslist&amp;sort=plf-f&amp;src=s&amp;st1=high+performance+liquid+chromatography+mass+spectrometry+separation&amp;nlo=&amp;nlr=&amp;nls=&amp;sid=8bfc849be41736eb76e70f1310b987ce&amp;sot=b&amp;sdt=cl&amp;cluster=scosubtype%2c%22ar%22%2ct&amp;sl=74&amp;s=TITLE%28high+performance+liquid+chromatography+mass+spectrometry+separation%29&amp;relpos=41&amp;citeCnt=1&amp;searchTerm=&amp;featureToggles=FEATURE_NEW_DOC_DETAILS_EXPORT:1" xr:uid="{2CA3259D-2167-471A-9A77-566825498772}"/>
    <hyperlink ref="C52" r:id="rId44" display="https://www-1scopus-1com-1unwr6w0e0033.hps.bj.uj.edu.pl/record/display.uri?eid=2-s2.0-85120453891&amp;origin=resultslist&amp;sort=plf-f&amp;src=s&amp;st1=separation+Gas+chromatography+mass+spectrometry&amp;nlo=&amp;nlr=&amp;nls=&amp;sid=863ffbfa00e78d8226d96e4a482d05f1&amp;sot=b&amp;sdt=cl&amp;cluster=scosubtype%2c%22ar%22%2ct&amp;sl=54&amp;s=TITLE%28separation+Gas+chromatography+mass+spectrometry%29&amp;relpos=0&amp;citeCnt=0&amp;searchTerm=&amp;featureToggles=FEATURE_NEW_DOC_DETAILS_EXPORT:1" xr:uid="{E5F9BF8D-B44F-49D6-BEF1-7F5991F6F5F9}"/>
    <hyperlink ref="C53" r:id="rId45" display="https://www-1scopus-1com-1unwr6w0e0033.hps.bj.uj.edu.pl/record/display.uri?eid=2-s2.0-85047721560&amp;origin=resultslist&amp;sort=plf-f&amp;src=s&amp;st1=separation+Gas+chromatography+mass+spectrometry&amp;nlo=&amp;nlr=&amp;nls=&amp;sid=863ffbfa00e78d8226d96e4a482d05f1&amp;sot=b&amp;sdt=cl&amp;cluster=scosubtype%2c%22ar%22%2ct&amp;sl=54&amp;s=TITLE%28separation+Gas+chromatography+mass+spectrometry%29&amp;relpos=7&amp;citeCnt=9&amp;searchTerm=&amp;featureToggles=FEATURE_NEW_DOC_DETAILS_EXPORT:1" xr:uid="{4064FB26-94C7-426B-BA98-E7F49B84CFA1}"/>
    <hyperlink ref="C54" r:id="rId46" display="https://www-1scopus-1com-1unwr6w0e0033.hps.bj.uj.edu.pl/record/display.uri?eid=2-s2.0-85070537049&amp;origin=resultslist&amp;sort=plf-f&amp;src=s&amp;st1=separation+Gas+chromatography+mass+spectrometry&amp;nlo=&amp;nlr=&amp;nls=&amp;sid=863ffbfa00e78d8226d96e4a482d05f1&amp;sot=b&amp;sdt=cl&amp;cluster=scosubtype%2c%22ar%22%2ct&amp;sl=54&amp;s=TITLE%28separation+Gas+chromatography+mass+spectrometry%29&amp;relpos=8&amp;citeCnt=2&amp;searchTerm=&amp;featureToggles=FEATURE_NEW_DOC_DETAILS_EXPORT:1" xr:uid="{DCBA3991-F501-4A59-AB5D-A629AB86EA90}"/>
    <hyperlink ref="C55" r:id="rId47" display="https://www-1scopus-1com-1unwr6w0e0033.hps.bj.uj.edu.pl/record/display.uri?eid=2-s2.0-85055797274&amp;origin=resultslist&amp;sort=plf-f&amp;src=s&amp;st1=separation+Gas+chromatography+mass+spectrometry&amp;nlo=&amp;nlr=&amp;nls=&amp;sid=863ffbfa00e78d8226d96e4a482d05f1&amp;sot=b&amp;sdt=cl&amp;cluster=scosubtype%2c%22ar%22%2ct&amp;sl=54&amp;s=TITLE%28separation+Gas+chromatography+mass+spectrometry%29&amp;relpos=10&amp;citeCnt=4&amp;searchTerm=&amp;featureToggles=FEATURE_NEW_DOC_DETAILS_EXPORT:1" xr:uid="{79F0BD37-4CDA-4C92-BD06-1184D3A28F1C}"/>
    <hyperlink ref="C56" r:id="rId48" display="https://www-1scopus-1com-1unwr6w0e0033.hps.bj.uj.edu.pl/record/display.uri?eid=2-s2.0-85034604893&amp;origin=resultslist&amp;sort=plf-f&amp;src=s&amp;st1=separation+Gas+chromatography+mass+spectrometry&amp;nlo=&amp;nlr=&amp;nls=&amp;sid=863ffbfa00e78d8226d96e4a482d05f1&amp;sot=b&amp;sdt=cl&amp;cluster=scosubtype%2c%22ar%22%2ct&amp;sl=54&amp;s=TITLE%28separation+Gas+chromatography+mass+spectrometry%29&amp;relpos=12&amp;citeCnt=38&amp;searchTerm=&amp;featureToggles=FEATURE_NEW_DOC_DETAILS_EXPORT:1" xr:uid="{01538B95-AE70-4168-8EBA-E8A2A9228681}"/>
    <hyperlink ref="C58" r:id="rId49" display="https://www-1scopus-1com-1unwr6w0e0033.hps.bj.uj.edu.pl/record/display.uri?eid=2-s2.0-84952925677&amp;origin=resultslist&amp;sort=plf-f&amp;src=s&amp;st1=separation+Gas+chromatography+mass+spectrometry&amp;nlo=&amp;nlr=&amp;nls=&amp;sid=863ffbfa00e78d8226d96e4a482d05f1&amp;sot=b&amp;sdt=cl&amp;cluster=scosubtype%2c%22ar%22%2ct&amp;sl=54&amp;s=TITLE%28separation+Gas+chromatography+mass+spectrometry%29&amp;relpos=16&amp;citeCnt=37&amp;searchTerm=&amp;featureToggles=FEATURE_NEW_DOC_DETAILS_EXPORT:1" xr:uid="{BD9DFA95-6DE0-4AC8-9278-2FAC990926B9}"/>
    <hyperlink ref="C59" r:id="rId50" display="https://www-1scopus-1com-1unwr6w0e0033.hps.bj.uj.edu.pl/record/display.uri?eid=2-s2.0-84931266438&amp;origin=resultslist&amp;sort=plf-f&amp;src=s&amp;st1=separation+Gas+chromatography+mass+spectrometry&amp;nlo=&amp;nlr=&amp;nls=&amp;sid=863ffbfa00e78d8226d96e4a482d05f1&amp;sot=b&amp;sdt=cl&amp;cluster=scosubtype%2c%22ar%22%2ct&amp;sl=54&amp;s=TITLE%28separation+Gas+chromatography+mass+spectrometry%29&amp;relpos=19&amp;citeCnt=18&amp;searchTerm=&amp;featureToggles=FEATURE_NEW_DOC_DETAILS_EXPORT:1" xr:uid="{72BFDCA5-835A-4620-B434-2AB78250A8FB}"/>
    <hyperlink ref="C60" r:id="rId51" display="https://www-1scopus-1com-1unwr6w0e0033.hps.bj.uj.edu.pl/record/display.uri?eid=2-s2.0-84928368211&amp;origin=resultslist&amp;sort=plf-f&amp;src=s&amp;st1=separation+Gas+chromatography+mass+spectrometry&amp;nlo=&amp;nlr=&amp;nls=&amp;sid=863ffbfa00e78d8226d96e4a482d05f1&amp;sot=b&amp;sdt=cl&amp;cluster=scosubtype%2c%22ar%22%2ct&amp;sl=54&amp;s=TITLE%28separation+Gas+chromatography+mass+spectrometry%29&amp;relpos=21&amp;citeCnt=12&amp;searchTerm=&amp;featureToggles=FEATURE_NEW_DOC_DETAILS_EXPORT:1" xr:uid="{47A71968-DDE6-461A-9D90-3654782D196E}"/>
    <hyperlink ref="C61" r:id="rId52" display="https://www-1scopus-1com-1unwr6w0e0033.hps.bj.uj.edu.pl/record/display.uri?eid=2-s2.0-84924040345&amp;origin=resultslist&amp;sort=plf-f&amp;src=s&amp;st1=separation+Gas+chromatography+mass+spectrometry&amp;nlo=&amp;nlr=&amp;nls=&amp;sid=863ffbfa00e78d8226d96e4a482d05f1&amp;sot=b&amp;sdt=cl&amp;cluster=scosubtype%2c%22ar%22%2ct&amp;sl=54&amp;s=TITLE%28separation+Gas+chromatography+mass+spectrometry%29&amp;relpos=22&amp;citeCnt=31&amp;searchTerm=&amp;featureToggles=FEATURE_NEW_DOC_DETAILS_EXPORT:1" xr:uid="{4ECD042B-7035-4A81-9FF9-1F590CA39A5B}"/>
    <hyperlink ref="C62" r:id="rId53" display="https://www-1scopus-1com-1unwr6w0e0033.hps.bj.uj.edu.pl/record/display.uri?eid=2-s2.0-84870337427&amp;origin=resultslist&amp;sort=plf-f&amp;src=s&amp;st1=separation+Gas+chromatography+mass+spectrometry&amp;nlo=&amp;nlr=&amp;nls=&amp;sid=863ffbfa00e78d8226d96e4a482d05f1&amp;sot=b&amp;sdt=cl&amp;cluster=scosubtype%2c%22ar%22%2ct&amp;sl=54&amp;s=TITLE%28separation+Gas+chromatography+mass+spectrometry%29&amp;relpos=31&amp;citeCnt=69&amp;searchTerm=&amp;featureToggles=FEATURE_NEW_DOC_DETAILS_EXPORT:1" xr:uid="{C25DC31D-5D01-4733-9137-36ABAF65A83E}"/>
    <hyperlink ref="C63" r:id="rId54" display="https://www-1scopus-1com-1unwr6w0e0033.hps.bj.uj.edu.pl/record/display.uri?eid=2-s2.0-84868372146&amp;origin=resultslist&amp;sort=plf-f&amp;src=s&amp;st1=separation+Gas+chromatography+mass+spectrometry&amp;nlo=&amp;nlr=&amp;nls=&amp;sid=863ffbfa00e78d8226d96e4a482d05f1&amp;sot=b&amp;sdt=cl&amp;cluster=scosubtype%2c%22ar%22%2ct&amp;sl=54&amp;s=TITLE%28separation+Gas+chromatography+mass+spectrometry%29&amp;relpos=33&amp;citeCnt=19&amp;searchTerm=&amp;featureToggles=FEATURE_NEW_DOC_DETAILS_EXPORT:1" xr:uid="{CD4B0D8C-F1A9-424F-A31A-7E37EAC92C43}"/>
    <hyperlink ref="C64" r:id="rId55" display="https://www-1scopus-1com-1unwr6w0e0033.hps.bj.uj.edu.pl/record/display.uri?eid=2-s2.0-84866055905&amp;origin=resultslist&amp;sort=plf-f&amp;src=s&amp;st1=separation+Gas+chromatography+mass+spectrometry&amp;nlo=&amp;nlr=&amp;nls=&amp;sid=863ffbfa00e78d8226d96e4a482d05f1&amp;sot=b&amp;sdt=cl&amp;cluster=scosubtype%2c%22ar%22%2ct&amp;sl=54&amp;s=TITLE%28separation+Gas+chromatography+mass+spectrometry%29&amp;relpos=34&amp;citeCnt=31&amp;searchTerm=&amp;featureToggles=FEATURE_NEW_DOC_DETAILS_EXPORT:1" xr:uid="{EBC9F411-0668-48D1-8A58-C7A9203C385E}"/>
    <hyperlink ref="C65" r:id="rId56" display="https://www-1scopus-1com-1unwr6w0e0033.hps.bj.uj.edu.pl/record/display.uri?eid=2-s2.0-84860470948&amp;origin=resultslist&amp;sort=plf-f&amp;src=s&amp;st1=separation+Gas+chromatography+mass+spectrometry&amp;nlo=&amp;nlr=&amp;nls=&amp;sid=863ffbfa00e78d8226d96e4a482d05f1&amp;sot=b&amp;sdt=cl&amp;cluster=scosubtype%2c%22ar%22%2ct&amp;sl=54&amp;s=TITLE%28separation+Gas+chromatography+mass+spectrometry%29&amp;relpos=37&amp;citeCnt=18&amp;searchTerm=&amp;featureToggles=FEATURE_NEW_DOC_DETAILS_EXPORT:1" xr:uid="{0CC3D741-B38C-4CED-B66F-498DFC9DC3CF}"/>
    <hyperlink ref="C66" r:id="rId57" display="https://www-1scopus-1com-1unwr6w0e012e.hps.bj.uj.edu.pl/record/display.uri?eid=2-s2.0-80051550966&amp;origin=resultslist&amp;sort=plf-f&amp;src=s&amp;st1=separation+gas+chromatography+mass+spectrometry&amp;nlo=&amp;nlr=&amp;nls=&amp;sid=862011787dda9a9026603e20f30e93f4&amp;sot=b&amp;sdt=cl&amp;cluster=scosubtype%2c%22ar%22%2ct&amp;sl=54&amp;s=TITLE%28separation+gas+chromatography+mass+spectrometry%29&amp;relpos=42&amp;citeCnt=22&amp;searchTerm=" xr:uid="{10A757D4-87D6-486B-9B96-894FC9EBD160}"/>
    <hyperlink ref="C67" r:id="rId58" display="https://www-1scopus-1com-1unwr6w0e0132.hps.bj.uj.edu.pl/record/display.uri?eid=2-s2.0-79954414976&amp;origin=resultslist&amp;sort=plf-f&amp;src=s&amp;st1=gas+chromatography+mass+spectrometry+separation&amp;nlo=&amp;nlr=&amp;nls=&amp;sid=29c195c279cb9a604d4b2e65111189d9&amp;sot=b&amp;sdt=b&amp;sl=54&amp;s=TITLE%28gas+chromatography+mass+spectrometry+separation%29&amp;relpos=49&amp;citeCnt=20&amp;searchTerm=&amp;featureToggles=FEATURE_NEW_DOC_DETAILS_EXPORT:1" xr:uid="{7D3AE2AB-2E86-42F8-A0F3-AD066F5B8A49}"/>
    <hyperlink ref="C68" r:id="rId59" display="https://www-1scopus-1com-1unwr6w0e0132.hps.bj.uj.edu.pl/record/display.uri?eid=2-s2.0-79952278546&amp;origin=resultslist&amp;sort=plf-f&amp;src=s&amp;st1=gas+chromatography+mass+spectrometry+separation&amp;nlo=&amp;nlr=&amp;nls=&amp;sid=29c195c279cb9a604d4b2e65111189d9&amp;sot=b&amp;sdt=b&amp;sl=54&amp;s=TITLE%28gas+chromatography+mass+spectrometry+separation%29&amp;relpos=52&amp;citeCnt=15&amp;searchTerm=&amp;featureToggles=FEATURE_NEW_DOC_DETAILS_EXPORT:1" xr:uid="{635B6DFA-3677-486E-A47A-71BC5FE9C264}"/>
    <hyperlink ref="C70" r:id="rId60" display="https://www-1scopus-1com-1unwr6w0e01f9.hps.bj.uj.edu.pl/record/display.uri?eid=2-s2.0-70449524407&amp;origin=resultslist&amp;sort=plf-f&amp;src=s&amp;st1=gas+chromatography+mass+spectrometry+separation&amp;nlo=&amp;nlr=&amp;nls=&amp;sid=05963619845fcf4e0989465f207804c3&amp;sot=b&amp;sdt=cl&amp;cluster=scosubtype%2c%22ar%22%2ct&amp;sl=54&amp;s=TITLE%28gas+chromatography+mass+spectrometry+separation%29&amp;relpos=50&amp;citeCnt=18&amp;searchTerm=&amp;featureToggles=FEATURE_NEW_DOC_DETAILS_EXPORT:1" xr:uid="{878D46A5-1E25-4961-848C-FEAF80524880}"/>
    <hyperlink ref="C71" r:id="rId61" display="https://www-1scopus-1com-1unwr6w0e01f9.hps.bj.uj.edu.pl/record/display.uri?eid=2-s2.0-66349093385&amp;origin=resultslist&amp;sort=plf-f&amp;src=s&amp;st1=gas+chromatography+mass+spectrometry+separation&amp;nlo=&amp;nlr=&amp;nls=&amp;sid=05963619845fcf4e0989465f207804c3&amp;sot=b&amp;sdt=cl&amp;cluster=scosubtype%2c%22ar%22%2ct&amp;sl=54&amp;s=TITLE%28gas+chromatography+mass+spectrometry+separation%29&amp;relpos=51&amp;citeCnt=29&amp;searchTerm=&amp;featureToggles=FEATURE_NEW_DOC_DETAILS_EXPORT:1" xr:uid="{0ED15D3D-A536-42F7-8858-14CC4F195DD6}"/>
    <hyperlink ref="C72" r:id="rId62" display="https://www-1scopus-1com-1unwr6w0e01f9.hps.bj.uj.edu.pl/record/display.uri?eid=2-s2.0-34347338600&amp;origin=resultslist&amp;sort=plf-f&amp;src=s&amp;st1=gas+chromatography+mass+spectrometry+separation&amp;nlo=&amp;nlr=&amp;nls=&amp;sid=05963619845fcf4e0989465f207804c3&amp;sot=b&amp;sdt=cl&amp;cluster=scosubtype%2c%22ar%22%2ct&amp;sl=54&amp;s=TITLE%28gas+chromatography+mass+spectrometry+separation%29&amp;relpos=55&amp;citeCnt=15&amp;searchTerm=&amp;featureToggles=FEATURE_NEW_DOC_DETAILS_EXPORT:1" xr:uid="{63F94A5C-96C6-4FC2-8422-8046FAC933A8}"/>
    <hyperlink ref="C73" r:id="rId63" display="https://www-1scopus-1com-1unwr6w0e0270.hps.bj.uj.edu.pl/record/display.uri?eid=2-s2.0-4544223529&amp;origin=resultslist&amp;sort=plf-f&amp;src=s&amp;st1=gas+chromatography+mass+spectrometry+separation&amp;nlo=&amp;nlr=&amp;nls=&amp;sid=e986f9cc72e69effc26b03d5e91d4a75&amp;sot=b&amp;sdt=cl&amp;cluster=scosubtype%2c%22ar%22%2ct&amp;sl=54&amp;s=TITLE%28gas+chromatography+mass+spectrometry+separation%29&amp;relpos=68&amp;citeCnt=4&amp;searchTerm=&amp;featureToggles=FEATURE_NEW_DOC_DETAILS_EXPORT:1" xr:uid="{7440422E-6F8B-4BB2-B89D-B0E1F345470B}"/>
    <hyperlink ref="C74" r:id="rId64" display="https://www-1scopus-1com-1unwr6w0e0270.hps.bj.uj.edu.pl/record/display.uri?eid=2-s2.0-0037111891&amp;origin=resultslist&amp;sort=plf-f&amp;src=s&amp;st1=gas+chromatography+mass+spectrometry+separation&amp;nlo=&amp;nlr=&amp;nls=&amp;sid=e986f9cc72e69effc26b03d5e91d4a75&amp;sot=b&amp;sdt=cl&amp;cluster=scosubtype%2c%22ar%22%2ct&amp;sl=54&amp;s=TITLE%28gas+chromatography+mass+spectrometry+separation%29&amp;relpos=70&amp;citeCnt=18&amp;searchTerm=&amp;featureToggles=FEATURE_NEW_DOC_DETAILS_EXPORT:1" xr:uid="{1483C86B-56D1-4806-A4C8-320B9B8E8107}"/>
    <hyperlink ref="C75" r:id="rId65" display="https://www-1scopus-1com-1unwr6w0e0270.hps.bj.uj.edu.pl/record/display.uri?eid=2-s2.0-0034808772&amp;origin=resultslist&amp;sort=plf-f&amp;src=s&amp;st1=gas+chromatography+mass+spectrometry+separation&amp;nlo=&amp;nlr=&amp;nls=&amp;sid=e986f9cc72e69effc26b03d5e91d4a75&amp;sot=b&amp;sdt=cl&amp;cluster=scosubtype%2c%22ar%22%2ct&amp;sl=54&amp;s=TITLE%28gas+chromatography+mass+spectrometry+separation%29&amp;relpos=72&amp;citeCnt=19&amp;searchTerm=&amp;featureToggles=FEATURE_NEW_DOC_DETAILS_EXPORT:1" xr:uid="{0C01C768-DA24-45AD-8240-C60BD38CB593}"/>
    <hyperlink ref="C76" r:id="rId66" display="https://www-1scopus-1com-1unwr6w0e0270.hps.bj.uj.edu.pl/record/display.uri?eid=2-s2.0-0035469682&amp;origin=resultslist&amp;sort=plf-f&amp;src=s&amp;st1=gas+chromatography+mass+spectrometry+separation&amp;nlo=&amp;nlr=&amp;nls=&amp;sid=e986f9cc72e69effc26b03d5e91d4a75&amp;sot=b&amp;sdt=cl&amp;cluster=scosubtype%2c%22ar%22%2ct&amp;sl=54&amp;s=TITLE%28gas+chromatography+mass+spectrometry+separation%29&amp;relpos=73&amp;citeCnt=28&amp;searchTerm=&amp;featureToggles=FEATURE_NEW_DOC_DETAILS_EXPORT:1" xr:uid="{9AC09A1A-3733-4F9C-8908-8D014CD7DD35}"/>
    <hyperlink ref="C77" r:id="rId67" display="https://www-1scopus-1com-1unwr6w0e0591.hps.bj.uj.edu.pl/record/display.uri?eid=2-s2.0-85124225240&amp;origin=resultslist&amp;sort=plf-f&amp;src=s&amp;st1=capillary+electrophoresis+separation&amp;nlo=&amp;nlr=&amp;nls=&amp;sid=500a370dfb32bc0ed41a2a296e41cec5&amp;sot=b&amp;sdt=cl&amp;cluster=scosubtype%2c%22ar%22%2ct&amp;sl=43&amp;s=TITLE%28capillary+electrophoresis+separation%29&amp;relpos=4&amp;citeCnt=0&amp;searchTerm=&amp;featureToggles=FEATURE_NEW_DOC_DETAILS_EXPORT:1" xr:uid="{10D7CE55-78CA-445C-82AF-BFBEF4829472}"/>
    <hyperlink ref="C102" r:id="rId68" display="https://www-1scopus-1com-1unwr6w0e0591.hps.bj.uj.edu.pl/record/display.uri?eid=2-s2.0-85122741915&amp;origin=resultslist&amp;sort=plf-f&amp;src=s&amp;st1=capillary+electrophoresis+separation&amp;nlo=&amp;nlr=&amp;nls=&amp;sid=500a370dfb32bc0ed41a2a296e41cec5&amp;sot=b&amp;sdt=cl&amp;cluster=scosubtype%2c%22ar%22%2ct&amp;sl=43&amp;s=TITLE%28capillary+electrophoresis+separation%29&amp;relpos=6&amp;citeCnt=1&amp;searchTerm=&amp;featureToggles=FEATURE_NEW_DOC_DETAILS_EXPORT:1" xr:uid="{AD42F24D-A26C-475F-AE11-42263823236C}"/>
    <hyperlink ref="C78" r:id="rId69" display="https://www-1scopus-1com-1unwr6w0e0591.hps.bj.uj.edu.pl/record/display.uri?eid=2-s2.0-85122876966&amp;origin=resultslist&amp;sort=plf-f&amp;src=s&amp;st1=capillary+electrophoresis+separation&amp;nlo=&amp;nlr=&amp;nls=&amp;sid=500a370dfb32bc0ed41a2a296e41cec5&amp;sot=b&amp;sdt=cl&amp;cluster=scosubtype%2c%22ar%22%2ct&amp;sl=43&amp;s=TITLE%28capillary+electrophoresis+separation%29&amp;relpos=9&amp;citeCnt=0&amp;searchTerm=&amp;featureToggles=FEATURE_NEW_DOC_DETAILS_EXPORT:1" xr:uid="{C62D34FC-9F2F-442E-ACA9-EBE90896BEAC}"/>
    <hyperlink ref="C79" r:id="rId70" display="https://www-1scopus-1com-1unwr6wcy000a.hps.bj.uj.edu.pl/record/display.uri?eid=2-s2.0-85131007817&amp;origin=resultslist&amp;sort=plf-f&amp;src=s&amp;st1=capillary+electrophoresis+separation&amp;sid=1e6e4a1d8b94e639275fe8f1b30f19fd&amp;sot=b&amp;sdt=b&amp;sl=43&amp;s=TITLE%28capillary+electrophoresis+separation%29&amp;relpos=11&amp;citeCnt=0&amp;searchTerm=&amp;featureToggles=FEATURE_NEW_DOC_DETAILS_EXPORT:1" xr:uid="{8E2D3CBF-1DC8-4EDE-9436-AE0AB97E4281}"/>
    <hyperlink ref="C80" r:id="rId71" display="https://www-1scopus-1com-1unwr6wcy000a.hps.bj.uj.edu.pl/record/display.uri?eid=2-s2.0-85117810206&amp;origin=resultslist&amp;sort=plf-f&amp;src=s&amp;st1=capillary+electrophoresis+separation&amp;sid=1e6e4a1d8b94e639275fe8f1b30f19fd&amp;sot=b&amp;sdt=b&amp;sl=43&amp;s=TITLE%28capillary+electrophoresis+separation%29&amp;relpos=15&amp;citeCnt=0&amp;searchTerm=&amp;featureToggles=FEATURE_NEW_DOC_DETAILS_EXPORT:1" xr:uid="{758A9FBA-AD26-4F2E-952A-94AC0FF0056D}"/>
    <hyperlink ref="C81" r:id="rId72" display="https://www-1scopus-1com-1unwr6wcy000a.hps.bj.uj.edu.pl/record/display.uri?eid=2-s2.0-85120177279&amp;origin=resultslist&amp;sort=plf-f&amp;src=s&amp;st1=capillary+electrophoresis+separation&amp;sid=1e6e4a1d8b94e639275fe8f1b30f19fd&amp;sot=b&amp;sdt=b&amp;sl=43&amp;s=TITLE%28capillary+electrophoresis+separation%29&amp;relpos=16&amp;citeCnt=0&amp;searchTerm=&amp;featureToggles=FEATURE_NEW_DOC_DETAILS_EXPORT:1" xr:uid="{0D87C615-3A28-4599-B8F6-6C95916DA61A}"/>
    <hyperlink ref="C82" r:id="rId73" display="https://www-1scopus-1com-1unwr6wcy000a.hps.bj.uj.edu.pl/record/display.uri?eid=2-s2.0-85119092765&amp;origin=resultslist&amp;sort=plf-f&amp;src=s&amp;st1=capillary+electrophoresis+separation&amp;sid=1e6e4a1d8b94e639275fe8f1b30f19fd&amp;sot=b&amp;sdt=b&amp;sl=43&amp;s=TITLE%28capillary+electrophoresis+separation%29&amp;relpos=17&amp;citeCnt=0&amp;searchTerm=&amp;featureToggles=FEATURE_NEW_DOC_DETAILS_EXPORT:1" xr:uid="{EA611608-AED7-4C7A-9C24-535E73C025C7}"/>
    <hyperlink ref="C84" r:id="rId74" display="https://www-1scopus-1com-1unwr6wcy000a.hps.bj.uj.edu.pl/record/display.uri?eid=2-s2.0-85112425824&amp;origin=resultslist&amp;sort=plf-f&amp;src=s&amp;st1=capillary+electrophoresis+separation&amp;nlo=&amp;nlr=&amp;nls=&amp;sid=1676f7bf8a7172cf65fd62f42e367268&amp;sot=b&amp;sdt=cl&amp;cluster=scosubtype%2c%22ar%22%2ct&amp;sl=43&amp;s=TITLE%28capillary+electrophoresis+separation%29&amp;relpos=20&amp;citeCnt=1&amp;searchTerm=&amp;featureToggles=FEATURE_NEW_DOC_DETAILS_EXPORT:1" xr:uid="{B4CE5BA9-D576-4584-A0D2-7EB35C1A69B1}"/>
    <hyperlink ref="C85" r:id="rId75" display="https://www-1scopus-1com-1unwr6wag003c.hps.bj.uj.edu.pl/record/display.uri?eid=2-s2.0-85111669593&amp;origin=resultslist&amp;sort=plf-f&amp;src=s&amp;st1=capillary+electrophoresis+separation&amp;nlo=&amp;nlr=&amp;nls=&amp;sid=64b6d8624bd8547f28bd66d61000face&amp;sot=b&amp;sdt=cl&amp;cluster=scosubtype%2c%22ar%22%2ct&amp;sl=43&amp;s=TITLE%28capillary+electrophoresis+separation%29&amp;relpos=21&amp;citeCnt=0&amp;searchTerm=&amp;featureToggles=FEATURE_NEW_DOC_DETAILS_EXPORT:1" xr:uid="{F30E52F5-90DF-4C20-8004-4FE7094CAC62}"/>
    <hyperlink ref="C86" r:id="rId76" display="https://www-1scopus-1com-1unwr6wag003c.hps.bj.uj.edu.pl/record/display.uri?eid=2-s2.0-85101009035&amp;origin=resultslist&amp;sort=plf-f&amp;src=s&amp;st1=capillary+electrophoresis+separation&amp;nlo=&amp;nlr=&amp;nls=&amp;sid=64b6d8624bd8547f28bd66d61000face&amp;sot=b&amp;sdt=cl&amp;cluster=scosubtype%2c%22ar%22%2ct&amp;sl=43&amp;s=TITLE%28capillary+electrophoresis+separation%29&amp;relpos=23&amp;citeCnt=2&amp;searchTerm=&amp;featureToggles=FEATURE_NEW_DOC_DETAILS_EXPORT:1" xr:uid="{A7E543E9-CC83-482B-8245-4292948C0CE8}"/>
    <hyperlink ref="C87" r:id="rId77" display="https://www-1scopus-1com-1unwr6wag003c.hps.bj.uj.edu.pl/record/display.uri?eid=2-s2.0-85107416723&amp;origin=resultslist&amp;sort=plf-f&amp;src=s&amp;st1=capillary+electrophoresis+separation&amp;nlo=&amp;nlr=&amp;nls=&amp;sid=64b6d8624bd8547f28bd66d61000face&amp;sot=b&amp;sdt=cl&amp;cluster=scosubtype%2c%22ar%22%2ct&amp;sl=43&amp;s=TITLE%28capillary+electrophoresis+separation%29&amp;relpos=24&amp;citeCnt=1&amp;searchTerm=&amp;featureToggles=FEATURE_NEW_DOC_DETAILS_EXPORT:1" xr:uid="{9C6DF796-9EF8-4CE7-8621-E9465697E134}"/>
    <hyperlink ref="C88" r:id="rId78" display="https://www-1scopus-1com-1unwr6wag003c.hps.bj.uj.edu.pl/record/display.uri?eid=2-s2.0-85103411768&amp;origin=resultslist&amp;sort=plf-f&amp;src=s&amp;st1=capillary+electrophoresis+separation&amp;nlo=&amp;nlr=&amp;nls=&amp;sid=64b6d8624bd8547f28bd66d61000face&amp;sot=b&amp;sdt=cl&amp;cluster=scosubtype%2c%22ar%22%2ct&amp;sl=43&amp;s=TITLE%28capillary+electrophoresis+separation%29&amp;relpos=29&amp;citeCnt=3&amp;searchTerm=&amp;featureToggles=FEATURE_NEW_DOC_DETAILS_EXPORT:1" xr:uid="{66918B63-B81D-4CB2-822B-21498500F4D8}"/>
    <hyperlink ref="C103" r:id="rId79" display="https://www-1scopus-1com-1unwr6wag003c.hps.bj.uj.edu.pl/record/display.uri?eid=2-s2.0-85104928282&amp;origin=resultslist&amp;sort=plf-f&amp;src=s&amp;st1=capillary+electrophoresis+separation&amp;nlo=&amp;nlr=&amp;nls=&amp;sid=64b6d8624bd8547f28bd66d61000face&amp;sot=b&amp;sdt=cl&amp;cluster=scosubtype%2c%22ar%22%2ct&amp;sl=43&amp;s=TITLE%28capillary+electrophoresis+separation%29&amp;relpos=31&amp;citeCnt=4&amp;searchTerm=&amp;featureToggles=FEATURE_NEW_DOC_DETAILS_EXPORT:1" xr:uid="{BA6EBBE1-199B-46B4-9A6E-413AABA51618}"/>
    <hyperlink ref="C89" r:id="rId80" display="https://www-1scopus-1com-1unwr6wag003c.hps.bj.uj.edu.pl/record/display.uri?eid=2-s2.0-85103289720&amp;origin=resultslist&amp;sort=plf-f&amp;src=s&amp;st1=capillary+electrophoresis+separation&amp;nlo=&amp;nlr=&amp;nls=&amp;sid=64b6d8624bd8547f28bd66d61000face&amp;sot=b&amp;sdt=cl&amp;cluster=scosubtype%2c%22ar%22%2ct&amp;sl=43&amp;s=TITLE%28capillary+electrophoresis+separation%29&amp;relpos=32&amp;citeCnt=1&amp;searchTerm=&amp;featureToggles=FEATURE_NEW_DOC_DETAILS_EXPORT:1" xr:uid="{D1D67CF0-0930-4FBD-8C9B-45B95997D64E}"/>
    <hyperlink ref="C90" r:id="rId81" display="https://www-1scopus-1com-1unwr6wag0085.hps.bj.uj.edu.pl/record/display.uri?eid=2-s2.0-85100632127&amp;origin=resultslist&amp;sort=plf-f&amp;src=s&amp;st1=capillary+electrophoresis+separation&amp;nlo=&amp;nlr=&amp;nls=&amp;sid=5e5416228a36685855cf0879e2fd87f7&amp;sot=b&amp;sdt=cl&amp;cluster=scosubtype%2c%22ar%22%2ct&amp;sl=43&amp;s=TITLE%28capillary+electrophoresis+separation%29&amp;relpos=33&amp;citeCnt=7&amp;searchTerm=&amp;featureToggles=FEATURE_NEW_DOC_DETAILS_EXPORT:1" xr:uid="{18D50D39-8C70-48AE-B234-0232A93D14D5}"/>
    <hyperlink ref="C91" r:id="rId82" display="https://www-1scopus-1com-1unwr6wag00a1.hps.bj.uj.edu.pl/record/display.uri?eid=2-s2.0-85100120570&amp;origin=resultslist&amp;sort=plf-f&amp;src=s&amp;st1=capillary+electrophoresis+separation&amp;nlo=&amp;nlr=&amp;nls=&amp;sid=5e5416228a36685855cf0879e2fd87f7&amp;sot=b&amp;sdt=cl&amp;cluster=scosubtype%2c%22ar%22%2ct&amp;sl=43&amp;s=TITLE%28capillary+electrophoresis+separation%29&amp;relpos=34&amp;citeCnt=2&amp;searchTerm=&amp;featureToggles=FEATURE_NEW_DOC_DETAILS_EXPORT:1" xr:uid="{FE4291CA-F807-4D06-AAD9-5EC3711318DD}"/>
    <hyperlink ref="C92" r:id="rId83" display="https://www-1scopus-1com-1unwr6wag00a2.hps.bj.uj.edu.pl/record/display.uri?eid=2-s2.0-85089443610&amp;origin=resultslist&amp;sort=plf-f&amp;src=s&amp;st1=Capillary+Electrophoresis+separation&amp;nlo=&amp;nlr=&amp;nls=&amp;sid=47349398853b6a72f50e54db002d5175&amp;sot=b&amp;sdt=cl&amp;cluster=scosubtype%2c%22ar%22%2ct&amp;sl=43&amp;s=TITLE%28Capillary+Electrophoresis+separation%29&amp;relpos=35&amp;citeCnt=6&amp;searchTerm=&amp;featureToggles=FEATURE_NEW_DOC_DETAILS_EXPORT:1" xr:uid="{06615942-9CFD-444C-9B3C-1543DC9D2991}"/>
    <hyperlink ref="C93" r:id="rId84" display="https://www-1scopus-1com-1unwr6wag00a2.hps.bj.uj.edu.pl/record/display.uri?eid=2-s2.0-85116245818&amp;origin=resultslist&amp;sort=plf-f&amp;src=s&amp;st1=Capillary+Electrophoresis+separation&amp;nlo=&amp;nlr=&amp;nls=&amp;sid=47349398853b6a72f50e54db002d5175&amp;sot=b&amp;sdt=cl&amp;cluster=scosubtype%2c%22ar%22%2ct&amp;sl=43&amp;s=TITLE%28Capillary+Electrophoresis+separation%29&amp;relpos=38&amp;citeCnt=0&amp;searchTerm=&amp;featureToggles=FEATURE_NEW_DOC_DETAILS_EXPORT:1" xr:uid="{DB17F0FE-435F-4377-A40E-9DA80330AD28}"/>
    <hyperlink ref="C94" r:id="rId85" display="https://www-1scopus-1com-1unwr6wag00a2.hps.bj.uj.edu.pl/record/display.uri?eid=2-s2.0-85090118336&amp;origin=resultslist&amp;sort=plf-f&amp;src=s&amp;st1=Capillary+Electrophoresis+separation&amp;nlo=&amp;nlr=&amp;nls=&amp;sid=47349398853b6a72f50e54db002d5175&amp;sot=b&amp;sdt=cl&amp;cluster=scosubtype%2c%22ar%22%2ct&amp;sl=43&amp;s=TITLE%28Capillary+Electrophoresis+separation%29&amp;relpos=45&amp;citeCnt=1&amp;searchTerm=&amp;featureToggles=FEATURE_NEW_DOC_DETAILS_EXPORT:1" xr:uid="{921D762D-8EED-4F5A-A8D7-CD3B481A9486}"/>
    <hyperlink ref="C95" r:id="rId86" display="https://www-1scopus-1com-1unwr6wag00a2.hps.bj.uj.edu.pl/record/display.uri?eid=2-s2.0-85088646968&amp;origin=resultslist&amp;sort=plf-f&amp;src=s&amp;st1=Capillary+Electrophoresis+separation&amp;nlo=&amp;nlr=&amp;nls=&amp;sid=47349398853b6a72f50e54db002d5175&amp;sot=b&amp;sdt=cl&amp;cluster=scosubtype%2c%22ar%22%2ct&amp;sl=43&amp;s=TITLE%28Capillary+Electrophoresis+separation%29&amp;relpos=46&amp;citeCnt=11&amp;searchTerm=&amp;featureToggles=FEATURE_NEW_DOC_DETAILS_EXPORT:1" xr:uid="{F3BC14CF-E55A-4878-A495-EC3740CAC5F9}"/>
    <hyperlink ref="C104" r:id="rId87" display="https://www-1scopus-1com-1unwr6wag00a2.hps.bj.uj.edu.pl/record/display.uri?eid=2-s2.0-85096917342&amp;origin=resultslist&amp;sort=plf-f&amp;src=s&amp;st1=Capillary+Electrophoresis+separation&amp;nlo=&amp;nlr=&amp;nls=&amp;sid=47349398853b6a72f50e54db002d5175&amp;sot=b&amp;sdt=cl&amp;cluster=scosubtype%2c%22ar%22%2ct&amp;sl=43&amp;s=TITLE%28Capillary+Electrophoresis+separation%29&amp;relpos=47&amp;citeCnt=13&amp;searchTerm=&amp;featureToggles=FEATURE_NEW_DOC_DETAILS_EXPORT:1" xr:uid="{091AEDFA-0B1F-4ABB-83FC-763AA1920AAD}"/>
    <hyperlink ref="C96" r:id="rId88" display="https://www-1scopus-1com-1unwr6wag00a2.hps.bj.uj.edu.pl/record/display.uri?eid=2-s2.0-85084175721&amp;origin=resultslist&amp;sort=plf-f&amp;src=s&amp;st1=Capillary+Electrophoresis+separation&amp;nlo=&amp;nlr=&amp;nls=&amp;sid=47349398853b6a72f50e54db002d5175&amp;sot=b&amp;sdt=cl&amp;cluster=scosubtype%2c%22ar%22%2ct&amp;sl=43&amp;s=TITLE%28Capillary+Electrophoresis+separation%29&amp;relpos=48&amp;citeCnt=5&amp;searchTerm=&amp;featureToggles=FEATURE_NEW_DOC_DETAILS_EXPORT:1" xr:uid="{670AE984-2E34-442E-96B4-438DF59E18F5}"/>
    <hyperlink ref="C97" r:id="rId89" display="https://www-1scopus-1com-1unwr6wag00a2.hps.bj.uj.edu.pl/record/display.uri?eid=2-s2.0-85090823354&amp;origin=resultslist&amp;sort=plf-f&amp;src=s&amp;st1=Capillary+Electrophoresis+separation&amp;nlo=&amp;nlr=&amp;nls=&amp;sid=47349398853b6a72f50e54db002d5175&amp;sot=b&amp;sdt=cl&amp;cluster=scosubtype%2c%22ar%22%2ct&amp;sl=43&amp;s=TITLE%28Capillary+Electrophoresis+separation%29&amp;relpos=50&amp;citeCnt=12&amp;searchTerm=&amp;featureToggles=FEATURE_NEW_DOC_DETAILS_EXPORT:1" xr:uid="{88DEE0C1-8990-4D43-A96E-9EDC20C71EF9}"/>
    <hyperlink ref="C98" r:id="rId90" display="https://www-1scopus-1com-1unwr6wag00a2.hps.bj.uj.edu.pl/record/display.uri?eid=2-s2.0-85085271395&amp;origin=resultslist&amp;sort=plf-f&amp;src=s&amp;st1=Capillary+Electrophoresis+separation&amp;nlo=&amp;nlr=&amp;nls=&amp;sid=47349398853b6a72f50e54db002d5175&amp;sot=b&amp;sdt=cl&amp;cluster=scosubtype%2c%22ar%22%2ct&amp;sl=43&amp;s=TITLE%28Capillary+Electrophoresis+separation%29&amp;relpos=51&amp;citeCnt=6&amp;searchTerm=&amp;featureToggles=FEATURE_NEW_DOC_DETAILS_EXPORT:1" xr:uid="{2B4AE5D3-65F0-4888-B20E-6335D12ADDBE}"/>
    <hyperlink ref="C99" r:id="rId91" display="https://www-1scopus-1com-1unwr6wag00a2.hps.bj.uj.edu.pl/record/display.uri?eid=2-s2.0-85083653245&amp;origin=resultslist&amp;sort=plf-f&amp;src=s&amp;st1=Capillary+Electrophoresis+separation&amp;nlo=&amp;nlr=&amp;nls=&amp;sid=47349398853b6a72f50e54db002d5175&amp;sot=b&amp;sdt=cl&amp;cluster=scosubtype%2c%22ar%22%2ct&amp;sl=43&amp;s=TITLE%28Capillary+Electrophoresis+separation%29&amp;relpos=54&amp;citeCnt=3&amp;searchTerm=&amp;featureToggles=FEATURE_NEW_DOC_DETAILS_EXPORT:1" xr:uid="{680F320C-DCC8-465D-9A53-0E2D01EC91D6}"/>
    <hyperlink ref="C100" r:id="rId92" display="https://www-1scopus-1com-1unwr6wag00a2.hps.bj.uj.edu.pl/record/display.uri?eid=2-s2.0-85081954143&amp;origin=resultslist&amp;sort=plf-f&amp;src=s&amp;st1=Capillary+Electrophoresis+separation&amp;nlo=&amp;nlr=&amp;nls=&amp;sid=47349398853b6a72f50e54db002d5175&amp;sot=b&amp;sdt=cl&amp;cluster=scosubtype%2c%22ar%22%2ct&amp;sl=43&amp;s=TITLE%28Capillary+Electrophoresis+separation%29&amp;relpos=55&amp;citeCnt=6&amp;searchTerm=&amp;featureToggles=FEATURE_NEW_DOC_DETAILS_EXPORT:1" xr:uid="{529A7C75-6B13-432B-8733-201636E91F76}"/>
    <hyperlink ref="C101" r:id="rId93" display="https://www-1scopus-1com-1unwr6wag00a2.hps.bj.uj.edu.pl/record/display.uri?eid=2-s2.0-85078108730&amp;origin=resultslist&amp;sort=plf-f&amp;src=s&amp;st1=Capillary+Electrophoresis+separation&amp;nlo=&amp;nlr=&amp;nls=&amp;sid=47349398853b6a72f50e54db002d5175&amp;sot=b&amp;sdt=cl&amp;cluster=scosubtype%2c%22ar%22%2ct&amp;sl=43&amp;s=TITLE%28Capillary+Electrophoresis+separation%29&amp;relpos=56&amp;citeCnt=10&amp;searchTerm=&amp;featureToggles=FEATURE_NEW_DOC_DETAILS_EXPORT:1" xr:uid="{FA0CD9F1-D906-4BC9-A7B9-0EAAFF8038A9}"/>
    <hyperlink ref="C105" r:id="rId94" display="https://www-1scopus-1com-1unwr6wag00a2.hps.bj.uj.edu.pl/record/display.uri?eid=2-s2.0-85118786639&amp;origin=resultslist&amp;sort=plf-f&amp;src=s&amp;sid=6315f12e0351cec651235c5f7db08387&amp;sot=a&amp;sdt=a&amp;cluster=scosubtype%2c%22ar%22%2ct&amp;sl=61&amp;s=TITLE%28Capillary+Electrophoresis+separation+mass+spectrometry%29&amp;relpos=1&amp;citeCnt=1&amp;searchTerm=&amp;featureToggles=FEATURE_NEW_DOC_DETAILS_EXPORT:1" xr:uid="{559E67B4-3A2C-46F8-80E2-740B0EB8EA2C}"/>
    <hyperlink ref="C106" r:id="rId95" display="https://www-1scopus-1com-1unwr6wag00a2.hps.bj.uj.edu.pl/record/display.uri?eid=2-s2.0-85064991986&amp;origin=resultslist&amp;sort=plf-f&amp;src=s&amp;sid=6315f12e0351cec651235c5f7db08387&amp;sot=a&amp;sdt=a&amp;cluster=scosubtype%2c%22ar%22%2ct&amp;sl=61&amp;s=TITLE%28Capillary+Electrophoresis+separation+mass+spectrometry%29&amp;relpos=4&amp;citeCnt=5&amp;searchTerm=&amp;featureToggles=FEATURE_NEW_DOC_DETAILS_EXPORT:1" xr:uid="{FF58DB9F-946D-452C-9BEC-9E81541027DC}"/>
    <hyperlink ref="C107" r:id="rId96" display="https://www-1scopus-1com-1unwr6wag00a2.hps.bj.uj.edu.pl/record/display.uri?eid=2-s2.0-85058404782&amp;origin=resultslist&amp;sort=plf-f&amp;src=s&amp;sid=6315f12e0351cec651235c5f7db08387&amp;sot=a&amp;sdt=a&amp;cluster=scosubtype%2c%22ar%22%2ct&amp;sl=61&amp;s=TITLE%28Capillary+Electrophoresis+separation+mass+spectrometry%29&amp;relpos=6&amp;citeCnt=28&amp;searchTerm=&amp;featureToggles=FEATURE_NEW_DOC_DETAILS_EXPORT:1" xr:uid="{6A071B48-36A5-4A13-88A1-C5661DADB495}"/>
    <hyperlink ref="C108" r:id="rId97" display="https://www-1scopus-1com-1unwr6wag00a2.hps.bj.uj.edu.pl/record/display.uri?eid=2-s2.0-85056253507&amp;origin=resultslist&amp;sort=plf-f&amp;src=s&amp;sid=6315f12e0351cec651235c5f7db08387&amp;sot=a&amp;sdt=a&amp;cluster=scosubtype%2c%22ar%22%2ct&amp;sl=61&amp;s=TITLE%28Capillary+Electrophoresis+separation+mass+spectrometry%29&amp;relpos=7&amp;citeCnt=12&amp;searchTerm=&amp;featureToggles=FEATURE_NEW_DOC_DETAILS_EXPORT:1" xr:uid="{DEE9A616-669F-4504-8081-95C00050B4EA}"/>
    <hyperlink ref="C109" r:id="rId98" display="https://www-1scopus-1com-1unwr6wag00a2.hps.bj.uj.edu.pl/record/display.uri?eid=2-s2.0-84982151894&amp;origin=resultslist&amp;sort=plf-f&amp;src=s&amp;sid=6315f12e0351cec651235c5f7db08387&amp;sot=a&amp;sdt=a&amp;cluster=scosubtype%2c%22ar%22%2ct&amp;sl=61&amp;s=TITLE%28Capillary+Electrophoresis+separation+mass+spectrometry%29&amp;relpos=9&amp;citeCnt=11&amp;searchTerm=&amp;featureToggles=FEATURE_NEW_DOC_DETAILS_EXPORT:1" xr:uid="{93DF987D-98A3-4322-9651-4EB6DCD18759}"/>
    <hyperlink ref="C110" r:id="rId99" display="https://www-1scopus-1com-1unwr6wag00a2.hps.bj.uj.edu.pl/record/display.uri?eid=2-s2.0-84963728591&amp;origin=resultslist&amp;sort=plf-f&amp;src=s&amp;sid=6315f12e0351cec651235c5f7db08387&amp;sot=a&amp;sdt=a&amp;cluster=scosubtype%2c%22ar%22%2ct&amp;sl=61&amp;s=TITLE%28Capillary+Electrophoresis+separation+mass+spectrometry%29&amp;relpos=10&amp;citeCnt=14&amp;searchTerm=&amp;featureToggles=FEATURE_NEW_DOC_DETAILS_EXPORT:1" xr:uid="{E92CEAD1-8248-4158-8B84-E85A20ECB756}"/>
    <hyperlink ref="C111" r:id="rId100" display="https://www-1scopus-1com-1unwr6wag00a2.hps.bj.uj.edu.pl/record/display.uri?eid=2-s2.0-84951741478&amp;origin=resultslist&amp;sort=plf-f&amp;src=s&amp;sid=6315f12e0351cec651235c5f7db08387&amp;sot=a&amp;sdt=a&amp;cluster=scosubtype%2c%22ar%22%2ct&amp;sl=61&amp;s=TITLE%28Capillary+Electrophoresis+separation+mass+spectrometry%29&amp;relpos=12&amp;citeCnt=8&amp;searchTerm=&amp;featureToggles=FEATURE_NEW_DOC_DETAILS_EXPORT:1" xr:uid="{8608BF17-7C4C-483B-8528-F2A459945037}"/>
    <hyperlink ref="C112" r:id="rId101" display="https://www-1scopus-1com-1unwr6wag00a2.hps.bj.uj.edu.pl/record/display.uri?eid=2-s2.0-84947288235&amp;origin=resultslist&amp;sort=plf-f&amp;src=s&amp;sid=6315f12e0351cec651235c5f7db08387&amp;sot=a&amp;sdt=a&amp;cluster=scosubtype%2c%22ar%22%2ct&amp;sl=61&amp;s=TITLE%28Capillary+Electrophoresis+separation+mass+spectrometry%29&amp;relpos=13&amp;citeCnt=36&amp;searchTerm=&amp;featureToggles=FEATURE_NEW_DOC_DETAILS_EXPORT:1" xr:uid="{C3B3D398-B70A-4E6A-9B05-C8435EA7E502}"/>
    <hyperlink ref="C113" r:id="rId102" display="https://www-1scopus-1com-1unwr6wag00a2.hps.bj.uj.edu.pl/record/display.uri?eid=2-s2.0-84955613419&amp;origin=resultslist&amp;sort=plf-f&amp;src=s&amp;sid=6315f12e0351cec651235c5f7db08387&amp;sot=a&amp;sdt=a&amp;cluster=scosubtype%2c%22ar%22%2ct&amp;sl=61&amp;s=TITLE%28Capillary+Electrophoresis+separation+mass+spectrometry%29&amp;relpos=14&amp;citeCnt=12&amp;searchTerm=&amp;featureToggles=FEATURE_NEW_DOC_DETAILS_EXPORT:1" xr:uid="{DFD41032-429B-4149-9785-B60C19B95CF8}"/>
    <hyperlink ref="C114" r:id="rId103" display="https://www-1scopus-1com-1unwr6wag00a2.hps.bj.uj.edu.pl/record/display.uri?eid=2-s2.0-84943171030&amp;origin=resultslist&amp;sort=plf-f&amp;src=s&amp;sid=6315f12e0351cec651235c5f7db08387&amp;sot=a&amp;sdt=a&amp;cluster=scosubtype%2c%22ar%22%2ct&amp;sl=61&amp;s=TITLE%28Capillary+Electrophoresis+separation+mass+spectrometry%29&amp;relpos=15&amp;citeCnt=43&amp;searchTerm=&amp;featureToggles=FEATURE_NEW_DOC_DETAILS_EXPORT:1" xr:uid="{F1697718-B81C-43D5-B699-3D42D1C894F1}"/>
    <hyperlink ref="C115" r:id="rId104" display="https://www-1scopus-1com-1unwr6wag00a2.hps.bj.uj.edu.pl/record/display.uri?eid=2-s2.0-84938381861&amp;origin=resultslist&amp;sort=plf-f&amp;src=s&amp;sid=6315f12e0351cec651235c5f7db08387&amp;sot=a&amp;sdt=a&amp;cluster=scosubtype%2c%22ar%22%2ct&amp;sl=61&amp;s=TITLE%28Capillary+Electrophoresis+separation+mass+spectrometry%29&amp;relpos=17&amp;citeCnt=12&amp;searchTerm=&amp;featureToggles=FEATURE_NEW_DOC_DETAILS_EXPORT:1" xr:uid="{DAAD21EB-4D1B-4EA2-9F24-C2C28A5DAA1D}"/>
    <hyperlink ref="C116" r:id="rId105" display="https://www-1scopus-1com-1unwr6wag00a2.hps.bj.uj.edu.pl/record/display.uri?eid=2-s2.0-84915749803&amp;origin=resultslist&amp;sort=plf-f&amp;src=s&amp;sid=6315f12e0351cec651235c5f7db08387&amp;sot=a&amp;sdt=a&amp;cluster=scosubtype%2c%22ar%22%2ct&amp;sl=61&amp;s=TITLE%28Capillary+Electrophoresis+separation+mass+spectrometry%29&amp;relpos=19&amp;citeCnt=43&amp;searchTerm=&amp;featureToggles=FEATURE_NEW_DOC_DETAILS_EXPORT:1" xr:uid="{1463C4F5-E8B6-4342-BF30-4A3FD6A28E85}"/>
    <hyperlink ref="C117" r:id="rId106" display="https://www-1scopus-1com-1unwr6wag00a2.hps.bj.uj.edu.pl/record/display.uri?eid=2-s2.0-84917674880&amp;origin=resultslist&amp;sort=plf-f&amp;src=s&amp;nlo=&amp;nlr=&amp;nls=&amp;sid=6315f12e0351cec651235c5f7db08387&amp;sot=a&amp;sdt=a&amp;cluster=scosubtype%2c%22ar%22%2ct&amp;sl=61&amp;s=TITLE%28Capillary+Electrophoresis+separation+mass+spectrometry%29&amp;relpos=20&amp;citeCnt=59&amp;searchTerm=&amp;featureToggles=FEATURE_NEW_DOC_DETAILS_EXPORT:1" xr:uid="{EDBF4A98-7014-40A6-A892-E407771632A4}"/>
    <hyperlink ref="C119" r:id="rId107" display="https://www-1scopus-1com-1unwr6wag00d1.hps.bj.uj.edu.pl/record/display.uri?eid=2-s2.0-84881330499&amp;origin=resultslist&amp;sort=plf-f&amp;src=s&amp;st1=capillary+electrophoresis+mass+spectrometry+separation&amp;nlo=&amp;nlr=&amp;nls=&amp;sid=d2b1282f76626b984d0cb271280923a3&amp;sot=b&amp;sdt=cl&amp;cluster=scosubtype%2c%22ar%22%2ct&amp;sl=61&amp;s=TITLE%28capillary+electrophoresis+mass+spectrometry+separation%29&amp;relpos=26&amp;citeCnt=4&amp;searchTerm=&amp;featureToggles=FEATURE_NEW_DOC_DETAILS_EXPORT:1" xr:uid="{4A1F12CA-7F93-427F-9B69-2951FBCC95CD}"/>
    <hyperlink ref="C120" r:id="rId108" display="https://www-1scopus-1com-1unwr6wag00d1.hps.bj.uj.edu.pl/record/display.uri?eid=2-s2.0-84865322971&amp;origin=resultslist&amp;sort=plf-f&amp;src=s&amp;st1=capillary+electrophoresis+mass+spectrometry+separation&amp;nlo=&amp;nlr=&amp;nls=&amp;sid=d2b1282f76626b984d0cb271280923a3&amp;sot=b&amp;sdt=cl&amp;cluster=scosubtype%2c%22ar%22%2ct&amp;sl=61&amp;s=TITLE%28capillary+electrophoresis+mass+spectrometry+separation%29&amp;relpos=27&amp;citeCnt=12&amp;searchTerm=&amp;featureToggles=FEATURE_NEW_DOC_DETAILS_EXPORT:1" xr:uid="{1BDBBB40-65C6-4F7E-943E-25A8D0D7325C}"/>
    <hyperlink ref="C121" r:id="rId109" display="https://www-1scopus-1com-1unwr6wag00d1.hps.bj.uj.edu.pl/record/display.uri?eid=2-s2.0-84863672842&amp;origin=resultslist&amp;sort=plf-f&amp;src=s&amp;st1=capillary+electrophoresis+mass+spectrometry+separation&amp;nlo=&amp;nlr=&amp;nls=&amp;sid=d2b1282f76626b984d0cb271280923a3&amp;sot=b&amp;sdt=cl&amp;cluster=scosubtype%2c%22ar%22%2ct&amp;sl=61&amp;s=TITLE%28capillary+electrophoresis+mass+spectrometry+separation%29&amp;relpos=28&amp;citeCnt=13&amp;searchTerm=&amp;featureToggles=FEATURE_NEW_DOC_DETAILS_EXPORT:1" xr:uid="{34B19357-7612-443E-A0D5-37D409808455}"/>
    <hyperlink ref="C122" r:id="rId110" display="https://www-1scopus-1com-1unwr6wag00d1.hps.bj.uj.edu.pl/record/display.uri?eid=2-s2.0-84860244905&amp;origin=resultslist&amp;sort=plf-f&amp;src=s&amp;st1=capillary+electrophoresis+mass+spectrometry+separation&amp;nlo=&amp;nlr=&amp;nls=&amp;sid=d2b1282f76626b984d0cb271280923a3&amp;sot=b&amp;sdt=cl&amp;cluster=scosubtype%2c%22ar%22%2ct&amp;sl=61&amp;s=TITLE%28capillary+electrophoresis+mass+spectrometry+separation%29&amp;relpos=29&amp;citeCnt=24&amp;searchTerm=&amp;featureToggles=FEATURE_NEW_DOC_DETAILS_EXPORT:1" xr:uid="{87395202-0546-4279-8EA3-7155A75B3A0B}"/>
    <hyperlink ref="C123" r:id="rId111" display="https://www-1scopus-1com-1unwr6wag00d1.hps.bj.uj.edu.pl/record/display.uri?eid=2-s2.0-84858970914&amp;origin=resultslist&amp;sort=plf-f&amp;src=s&amp;st1=capillary+electrophoresis+mass+spectrometry+separation&amp;nlo=&amp;nlr=&amp;nls=&amp;sid=d2b1282f76626b984d0cb271280923a3&amp;sot=b&amp;sdt=cl&amp;cluster=scosubtype%2c%22ar%22%2ct&amp;sl=61&amp;s=TITLE%28capillary+electrophoresis+mass+spectrometry+separation%29&amp;relpos=30&amp;citeCnt=19&amp;searchTerm=&amp;featureToggles=FEATURE_NEW_DOC_DETAILS_EXPORT:1" xr:uid="{07264039-DF90-4CAD-944D-D49334F8AA93}"/>
    <hyperlink ref="C124" r:id="rId112" display="https://www-1scopus-1com-1unwr6wag00d1.hps.bj.uj.edu.pl/record/display.uri?eid=2-s2.0-54049120978&amp;origin=resultslist&amp;sort=plf-f&amp;src=s&amp;st1=capillary+electrophoresis+mass+spectrometry+separation&amp;nlo=&amp;nlr=&amp;nls=&amp;sid=d2b1282f76626b984d0cb271280923a3&amp;sot=b&amp;sdt=cl&amp;cluster=scosubtype%2c%22ar%22%2ct&amp;sl=61&amp;s=TITLE%28capillary+electrophoresis+mass+spectrometry+separation%29&amp;relpos=36&amp;citeCnt=35&amp;searchTerm=&amp;featureToggles=FEATURE_NEW_DOC_DETAILS_EXPORT:1" xr:uid="{68700AF9-5E62-4074-8892-FFD9A82974B8}"/>
    <hyperlink ref="C125" r:id="rId113" display="https://www-1scopus-1com-1unwr6wag00d1.hps.bj.uj.edu.pl/record/display.uri?eid=2-s2.0-42649090169&amp;origin=resultslist&amp;sort=plf-f&amp;src=s&amp;st1=capillary+electrophoresis+mass+spectrometry+separation&amp;nlo=&amp;nlr=&amp;nls=&amp;sid=d2b1282f76626b984d0cb271280923a3&amp;sot=b&amp;sdt=cl&amp;cluster=scosubtype%2c%22ar%22%2ct&amp;sl=61&amp;s=TITLE%28capillary+electrophoresis+mass+spectrometry+separation%29&amp;relpos=37&amp;citeCnt=38&amp;searchTerm=&amp;featureToggles=FEATURE_NEW_DOC_DETAILS_EXPORT:1" xr:uid="{38419270-921B-459F-ABCE-50686D7ABE6B}"/>
    <hyperlink ref="C126" r:id="rId114" display="https://www-1scopus-1com-1unwr6wag00d1.hps.bj.uj.edu.pl/record/display.uri?eid=2-s2.0-56549118772&amp;origin=resultslist&amp;sort=plf-f&amp;src=s&amp;st1=capillary+electrophoresis+mass+spectrometry+separation&amp;nlo=&amp;nlr=&amp;nls=&amp;sid=d2b1282f76626b984d0cb271280923a3&amp;sot=b&amp;sdt=cl&amp;cluster=scosubtype%2c%22ar%22%2ct&amp;sl=61&amp;s=TITLE%28capillary+electrophoresis+mass+spectrometry+separation%29&amp;relpos=39&amp;citeCnt=15&amp;searchTerm=&amp;featureToggles=FEATURE_NEW_DOC_DETAILS_EXPORT:1" xr:uid="{95E33989-D74B-4A76-B90C-031B8A745301}"/>
    <hyperlink ref="C26" r:id="rId115" display="https://www-1scopus-1com-1unwr6wpf0bf9.hps.bj.uj.edu.pl/record/display.uri?eid=2-s2.0-85076727552&amp;origin=resultslist&amp;sort=plf-f&amp;src=s&amp;st1=high+performance+liquid+chromatography+separation&amp;nlo=&amp;nlr=&amp;nls=&amp;sid=dcc10cf9b6df90af2b3a568564eedf5b&amp;sot=b&amp;sdt=cl&amp;cluster=scosubtype%2c%22ar%22%2ct&amp;sl=56&amp;s=TITLE%28high+performance+liquid+chromatography+separation%29&amp;relpos=73&amp;citeCnt=2&amp;searchTerm=&amp;featureToggles=FEATURE_NEW_DOC_DETAILS_EXPORT:1" xr:uid="{C424D896-5B07-4F8C-B443-D730531BCDBE}"/>
    <hyperlink ref="C127" r:id="rId116" display="https://www-1scopus-1com-1unwr6wwj0010.hps.bj.uj.edu.pl/record/display.uri?eid=2-s2.0-59249095933&amp;origin=resultslist&amp;sort=plf-f&amp;src=s&amp;st1=portable+CE&amp;nlo=&amp;nlr=&amp;nls=&amp;sid=bf833e2dd70b6bafce6b9c2dcb204331&amp;sot=b&amp;sdt=cl&amp;cluster=scosubtype%2c%22ar%22%2ct&amp;sl=18&amp;s=TITLE%28portable+CE%29&amp;relpos=6&amp;citeCnt=82&amp;searchTerm=&amp;featureToggles=FEATURE_NEW_DOC_DETAILS_EXPORT:1" xr:uid="{6BB32581-F8F9-42D0-81DA-2A64034201F0}"/>
    <hyperlink ref="C128" r:id="rId117" display="https://www-1scopus-1com-1unwr6wwj0010.hps.bj.uj.edu.pl/record/display.uri?eid=2-s2.0-34249819949&amp;origin=resultslist&amp;sort=plf-f&amp;src=s&amp;st1=portable+CE&amp;nlo=&amp;nlr=&amp;nls=&amp;sid=bf833e2dd70b6bafce6b9c2dcb204331&amp;sot=b&amp;sdt=cl&amp;cluster=scosubtype%2c%22ar%22%2ct&amp;sl=18&amp;s=TITLE%28portable+CE%29&amp;relpos=7&amp;citeCnt=40&amp;searchTerm=&amp;featureToggles=FEATURE_NEW_DOC_DETAILS_EXPORT:1" xr:uid="{AAA4ED35-AE51-4A11-8EC3-BCCFE3558091}"/>
    <hyperlink ref="C129" r:id="rId118" display="https://www-1scopus-1com-1unwr6wwj0033.hps.bj.uj.edu.pl/record/display.uri?eid=2-s2.0-85122130404&amp;origin=resultslist&amp;sort=plf-f&amp;src=s&amp;st1=home-made+CE&amp;nlo=&amp;nlr=&amp;nls=&amp;sid=2b02e14b0efcc7c3ea233010dc58ab28&amp;sot=b&amp;sdt=cl&amp;cluster=scosubtype%2c%22ar%22%2ct&amp;sl=27&amp;s=TITLE-ABS-KEY%28home-made+CE%29&amp;relpos=0&amp;citeCnt=1&amp;searchTerm=&amp;featureToggles=FEATURE_NEW_DOC_DETAILS_EXPORT:1" xr:uid="{93431C5F-1AE9-42E0-9830-E9370C6615F9}"/>
    <hyperlink ref="C130" r:id="rId119" display="https://www-1scopus-1com-1unwr6wwj0033.hps.bj.uj.edu.pl/record/display.uri?eid=2-s2.0-85071159579&amp;origin=resultslist&amp;sort=plf-f&amp;src=s&amp;st1=home-made+CE&amp;nlo=&amp;nlr=&amp;nls=&amp;sid=2b02e14b0efcc7c3ea233010dc58ab28&amp;sot=b&amp;sdt=cl&amp;cluster=scosubtype%2c%22ar%22%2ct&amp;sl=27&amp;s=TITLE-ABS-KEY%28home-made+CE%29&amp;relpos=6&amp;citeCnt=5&amp;searchTerm=&amp;featureToggles=FEATURE_NEW_DOC_DETAILS_EXPORT:1" xr:uid="{3226EDE5-38BC-4633-A2FD-C42EAD4FF6BA}"/>
    <hyperlink ref="C131" r:id="rId120" display="https://www-1scopus-1com-1unwr6wwj0033.hps.bj.uj.edu.pl/record/display.uri?eid=2-s2.0-85115665380&amp;origin=resultslist&amp;sort=plf-f&amp;src=s&amp;nlo=&amp;nlr=&amp;nls=&amp;sid=a1191c17c68a5d41d97a9b5d77c8da1c&amp;sot=a&amp;sdt=a&amp;cluster=scosubtype%2c%22ar%22%2ct&amp;sl=26&amp;s=TITLE-ABS-KEY%28portable+CE%29&amp;relpos=21&amp;citeCnt=0&amp;searchTerm=&amp;featureToggles=FEATURE_NEW_DOC_DETAILS_EXPORT:1" xr:uid="{409624C9-A6C7-4D25-B7E0-CAD9BEEE14E1}"/>
    <hyperlink ref="C132" r:id="rId121" display="https://www-1scopus-1com-1unwr6wwj0033.hps.bj.uj.edu.pl/record/display.uri?eid=2-s2.0-85087823666&amp;origin=resultslist&amp;sort=plf-f&amp;src=s&amp;nlo=&amp;nlr=&amp;nls=&amp;sid=a1191c17c68a5d41d97a9b5d77c8da1c&amp;sot=a&amp;sdt=a&amp;cluster=scosubtype%2c%22ar%22%2ct&amp;sl=26&amp;s=TITLE-ABS-KEY%28portable+CE%29&amp;relpos=49&amp;citeCnt=4&amp;searchTerm=&amp;featureToggles=FEATURE_NEW_DOC_DETAILS_EXPORT:1" xr:uid="{DF763FE8-6BAE-4E0B-A62B-D190E1A105EC}"/>
    <hyperlink ref="C133" r:id="rId122" display="https://www-1scopus-1com-1unwr6wwj0033.hps.bj.uj.edu.pl/record/display.uri?eid=2-s2.0-85077309206&amp;origin=resultslist&amp;sort=plf-f&amp;src=s&amp;nlo=&amp;nlr=&amp;nls=&amp;sid=a1191c17c68a5d41d97a9b5d77c8da1c&amp;sot=a&amp;sdt=a&amp;cluster=scosubtype%2c%22ar%22%2ct&amp;sl=26&amp;s=TITLE-ABS-KEY%28portable+CE%29&amp;relpos=63&amp;citeCnt=12&amp;searchTerm=&amp;featureToggles=FEATURE_NEW_DOC_DETAILS_EXPORT:1" xr:uid="{324C92B9-4E83-4781-A97F-55BA7ED7D4BF}"/>
    <hyperlink ref="C134" r:id="rId123" display="https://www-1scopus-1com-1unwr6wwj0033.hps.bj.uj.edu.pl/record/display.uri?eid=2-s2.0-85078721294&amp;origin=resultslist&amp;sort=plf-f&amp;src=s&amp;nlo=&amp;nlr=&amp;nls=&amp;sid=a1191c17c68a5d41d97a9b5d77c8da1c&amp;sot=a&amp;sdt=a&amp;cluster=scosubtype%2c%22ar%22%2ct&amp;sl=26&amp;s=TITLE-ABS-KEY%28portable+CE%29&amp;relpos=68&amp;citeCnt=8&amp;searchTerm=&amp;featureToggles=FEATURE_NEW_DOC_DETAILS_EXPORT:1" xr:uid="{C3245165-0801-4A64-BC13-48043DF8CAF6}"/>
    <hyperlink ref="C135" r:id="rId124" display="https://www-1scopus-1com-1unwr6wwj0033.hps.bj.uj.edu.pl/record/display.uri?eid=2-s2.0-85060109967&amp;origin=resultslist&amp;sort=plf-f&amp;src=s&amp;nlo=&amp;nlr=&amp;nls=&amp;sid=a1191c17c68a5d41d97a9b5d77c8da1c&amp;sot=a&amp;sdt=a&amp;cluster=scosubtype%2c%22ar%22%2ct&amp;sl=26&amp;s=TITLE-ABS-KEY%28portable+CE%29&amp;relpos=83&amp;citeCnt=11&amp;searchTerm=&amp;featureToggles=FEATURE_NEW_DOC_DETAILS_EXPORT:1" xr:uid="{F416C043-DE4A-46F2-9F34-DD595EB4C2F6}"/>
    <hyperlink ref="C136" r:id="rId125" display="https://www-1scopus-1com-1unwr6wwj0033.hps.bj.uj.edu.pl/record/display.uri?eid=2-s2.0-85047372072&amp;origin=resultslist&amp;sort=plf-f&amp;src=s&amp;nlo=&amp;nlr=&amp;nls=&amp;sid=a1191c17c68a5d41d97a9b5d77c8da1c&amp;sot=a&amp;sdt=a&amp;cluster=scosubtype%2c%22ar%22%2ct&amp;sl=26&amp;s=TITLE-ABS-KEY%28portable+CE%29&amp;relpos=100&amp;citeCnt=28&amp;searchTerm=&amp;featureToggles=FEATURE_NEW_DOC_DETAILS_EXPORT:1" xr:uid="{4D343BCE-0FC3-43D1-B1E4-07FAAB1D28FD}"/>
    <hyperlink ref="C137" r:id="rId126" display="https://www-1scopus-1com-1unwr6wwj0033.hps.bj.uj.edu.pl/record/display.uri?eid=2-s2.0-85021838419&amp;origin=resultslist&amp;sort=plf-f&amp;src=s&amp;nlo=&amp;nlr=&amp;nls=&amp;sid=a1191c17c68a5d41d97a9b5d77c8da1c&amp;sot=a&amp;sdt=a&amp;cluster=scosubtype%2c%22ar%22%2ct&amp;sl=26&amp;s=TITLE-ABS-KEY%28portable+CE%29&amp;relpos=107&amp;citeCnt=9&amp;searchTerm=&amp;featureToggles=FEATURE_NEW_DOC_DETAILS_EXPORT:1" xr:uid="{4572BF2D-5EEA-4CB3-B2CF-DA6A667F4DA2}"/>
    <hyperlink ref="C138" r:id="rId127" display="https://www-1scopus-1com-1unwr6wwj0033.hps.bj.uj.edu.pl/record/display.uri?eid=2-s2.0-84982151894&amp;origin=resultslist&amp;sort=plf-f&amp;src=s&amp;nlo=&amp;nlr=&amp;nls=&amp;sid=a1191c17c68a5d41d97a9b5d77c8da1c&amp;sot=a&amp;sdt=a&amp;cluster=scosubtype%2c%22ar%22%2ct&amp;sl=26&amp;s=TITLE-ABS-KEY%28portable+CE%29&amp;relpos=117&amp;citeCnt=11&amp;searchTerm=&amp;featureToggles=FEATURE_NEW_DOC_DETAILS_EXPORT:1" xr:uid="{C4AEFA58-1FD2-4B59-9523-A77AC32B6614}"/>
    <hyperlink ref="C139" r:id="rId128" display="https://www-1scopus-1com-1unwr6wwj0033.hps.bj.uj.edu.pl/record/display.uri?eid=2-s2.0-84987642369&amp;origin=resultslist&amp;sort=plf-f&amp;src=s&amp;nlo=&amp;nlr=&amp;nls=&amp;sid=a1191c17c68a5d41d97a9b5d77c8da1c&amp;sot=a&amp;sdt=a&amp;cluster=scosubtype%2c%22ar%22%2ct&amp;sl=26&amp;s=TITLE-ABS-KEY%28portable+CE%29&amp;relpos=118&amp;citeCnt=20&amp;searchTerm=&amp;featureToggles=FEATURE_NEW_DOC_DETAILS_EXPORT:1" xr:uid="{13129766-CFD5-43E4-80A3-C63739BF22C0}"/>
    <hyperlink ref="C140" r:id="rId129" display="https://www-1scopus-1com-1unwr6wwj0033.hps.bj.uj.edu.pl/record/display.uri?eid=2-s2.0-84977523886&amp;origin=resultslist&amp;sort=plf-f&amp;src=s&amp;nlo=&amp;nlr=&amp;nls=&amp;sid=a1191c17c68a5d41d97a9b5d77c8da1c&amp;sot=a&amp;sdt=a&amp;cluster=scosubtype%2c%22ar%22%2ct&amp;sl=26&amp;s=TITLE-ABS-KEY%28portable+CE%29&amp;relpos=121&amp;citeCnt=18&amp;searchTerm=&amp;featureToggles=FEATURE_NEW_DOC_DETAILS_EXPORT:1" xr:uid="{1D1073B8-0398-4EC2-B88B-EA8925543487}"/>
    <hyperlink ref="C141" r:id="rId130" display="https://www-1scopus-1com-1unwr6wwj0033.hps.bj.uj.edu.pl/record/display.uri?eid=2-s2.0-84958279307&amp;origin=resultslist&amp;sort=plf-f&amp;src=s&amp;nlo=&amp;nlr=&amp;nls=&amp;sid=a1191c17c68a5d41d97a9b5d77c8da1c&amp;sot=a&amp;sdt=a&amp;cluster=scosubtype%2c%22ar%22%2ct&amp;sl=26&amp;s=TITLE-ABS-KEY%28portable+CE%29&amp;relpos=127&amp;citeCnt=12&amp;searchTerm=&amp;featureToggles=FEATURE_NEW_DOC_DETAILS_EXPORT:1" xr:uid="{F71807E5-6800-411E-8F30-3124212C6D39}"/>
    <hyperlink ref="C142" r:id="rId131" display="https://www-1scopus-1com-1unwr6wwj0033.hps.bj.uj.edu.pl/record/display.uri?eid=2-s2.0-84940992495&amp;origin=resultslist&amp;sort=plf-f&amp;src=s&amp;nlo=&amp;nlr=&amp;nls=&amp;sid=a1191c17c68a5d41d97a9b5d77c8da1c&amp;sot=a&amp;sdt=a&amp;cluster=scosubtype%2c%22ar%22%2ct&amp;sl=26&amp;s=TITLE-ABS-KEY%28portable+CE%29&amp;relpos=134&amp;citeCnt=19&amp;searchTerm=&amp;featureToggles=FEATURE_NEW_DOC_DETAILS_EXPORT:1" xr:uid="{AB9B782D-A094-4766-AFFD-3DAB52D82621}"/>
    <hyperlink ref="C143" r:id="rId132" display="https://www-1scopus-1com-1unwr6wwj0033.hps.bj.uj.edu.pl/record/display.uri?eid=2-s2.0-84929519118&amp;origin=resultslist&amp;sort=plf-f&amp;src=s&amp;nlo=&amp;nlr=&amp;nls=&amp;sid=a1191c17c68a5d41d97a9b5d77c8da1c&amp;sot=a&amp;sdt=a&amp;cluster=scosubtype%2c%22ar%22%2ct&amp;sl=26&amp;s=TITLE-ABS-KEY%28portable+CE%29&amp;relpos=142&amp;citeCnt=7&amp;searchTerm=&amp;featureToggles=FEATURE_NEW_DOC_DETAILS_EXPORT:1" xr:uid="{E18C5E31-EC60-44C2-887E-374E378F2995}"/>
    <hyperlink ref="C144" r:id="rId133" display="https://www-1scopus-1com-1unwr6wwj0033.hps.bj.uj.edu.pl/record/display.uri?eid=2-s2.0-84942035535&amp;origin=resultslist&amp;sort=plf-f&amp;src=s&amp;nlo=&amp;nlr=&amp;nls=&amp;sid=a1191c17c68a5d41d97a9b5d77c8da1c&amp;sot=a&amp;sdt=a&amp;cluster=scosubtype%2c%22ar%22%2ct&amp;sl=26&amp;s=TITLE-ABS-KEY%28portable+CE%29&amp;relpos=146&amp;citeCnt=24&amp;searchTerm=&amp;featureToggles=FEATURE_NEW_DOC_DETAILS_EXPORT:1" xr:uid="{FB671614-932C-499B-BD31-B4951D4DCE08}"/>
    <hyperlink ref="C145" r:id="rId134" display="https://www-1scopus-1com-1unwr6wwj0033.hps.bj.uj.edu.pl/record/display.uri?eid=2-s2.0-84916202438&amp;origin=resultslist&amp;sort=plf-f&amp;src=s&amp;nlo=&amp;nlr=&amp;nls=&amp;sid=a1191c17c68a5d41d97a9b5d77c8da1c&amp;sot=a&amp;sdt=a&amp;cluster=scosubtype%2c%22ar%22%2ct&amp;sl=26&amp;s=TITLE-ABS-KEY%28portable+CE%29&amp;relpos=149&amp;citeCnt=35&amp;searchTerm=&amp;featureToggles=FEATURE_NEW_DOC_DETAILS_EXPORT:1" xr:uid="{25E1A04D-2EF4-4821-AD13-1CBDF9339FFD}"/>
    <hyperlink ref="C146" r:id="rId135" display="https://www-1scopus-1com-1unwr6wwj0033.hps.bj.uj.edu.pl/record/display.uri?eid=2-s2.0-84906779842&amp;origin=resultslist&amp;sort=plf-f&amp;src=s&amp;nlo=&amp;nlr=&amp;nls=&amp;sid=a1191c17c68a5d41d97a9b5d77c8da1c&amp;sot=a&amp;sdt=a&amp;cluster=scosubtype%2c%22ar%22%2ct&amp;sl=26&amp;s=TITLE-ABS-KEY%28portable+CE%29&amp;relpos=154&amp;citeCnt=48&amp;searchTerm=&amp;featureToggles=FEATURE_NEW_DOC_DETAILS_EXPORT:1" xr:uid="{60674089-0CF3-4BAA-8270-D6268E93CF09}"/>
    <hyperlink ref="C147" r:id="rId136" display="https://www-1scopus-1com-1unwr6wwj0033.hps.bj.uj.edu.pl/record/display.uri?eid=2-s2.0-84904696689&amp;origin=resultslist&amp;sort=plf-f&amp;src=s&amp;nlo=&amp;nlr=&amp;nls=&amp;sid=a1191c17c68a5d41d97a9b5d77c8da1c&amp;sot=a&amp;sdt=a&amp;cluster=scosubtype%2c%22ar%22%2ct&amp;sl=26&amp;s=TITLE-ABS-KEY%28portable+CE%29&amp;relpos=156&amp;citeCnt=17&amp;searchTerm=&amp;featureToggles=FEATURE_NEW_DOC_DETAILS_EXPORT:1" xr:uid="{3F5DB193-019B-44F9-8DE2-D1B4A44AD267}"/>
    <hyperlink ref="C148" r:id="rId137" display="https://www-1scopus-1com-1unwr6wwj0033.hps.bj.uj.edu.pl/record/display.uri?eid=2-s2.0-84880702521&amp;origin=resultslist&amp;sort=plf-f&amp;src=s&amp;nlo=&amp;nlr=&amp;nls=&amp;sid=a1191c17c68a5d41d97a9b5d77c8da1c&amp;sot=a&amp;sdt=a&amp;cluster=scosubtype%2c%22ar%22%2ct&amp;sl=26&amp;s=TITLE-ABS-KEY%28portable+CE%29&amp;relpos=177&amp;citeCnt=30&amp;searchTerm=&amp;featureToggles=FEATURE_NEW_DOC_DETAILS_EXPORT:1" xr:uid="{6738453C-A058-4827-A2D3-FD1C8A8E4349}"/>
    <hyperlink ref="C149" r:id="rId138" display="https://www-1scopus-1com-1unwr6wwj0033.hps.bj.uj.edu.pl/record/display.uri?eid=2-s2.0-84879566860&amp;origin=resultslist&amp;sort=plf-f&amp;src=s&amp;nlo=&amp;nlr=&amp;nls=&amp;sid=a1191c17c68a5d41d97a9b5d77c8da1c&amp;sot=a&amp;sdt=a&amp;cluster=scosubtype%2c%22ar%22%2ct&amp;sl=26&amp;s=TITLE-ABS-KEY%28portable+CE%29&amp;relpos=181&amp;citeCnt=23&amp;searchTerm=&amp;featureToggles=FEATURE_NEW_DOC_DETAILS_EXPORT:1" xr:uid="{D8241ADC-BEB1-4908-A0DF-ACE75F275832}"/>
    <hyperlink ref="C150" r:id="rId139" display="https://www-1scopus-1com-1unwr6wwj0033.hps.bj.uj.edu.pl/record/display.uri?eid=2-s2.0-84866016991&amp;origin=resultslist&amp;sort=plf-f&amp;src=s&amp;st1=portable+capillary+electrophoresis+CE+instrument&amp;nlo=&amp;nlr=&amp;nls=&amp;sid=92c742b0b89d1c06213495d8fd9bba46&amp;sot=b&amp;sdt=cl&amp;cluster=scosubtype%2c%22ar%22%2ct&amp;sl=63&amp;s=TITLE-ABS-KEY%28portable+capillary+electrophoresis+CE+instrument%29&amp;relpos=21&amp;citeCnt=16&amp;searchTerm=&amp;featureToggles=FEATURE_NEW_DOC_DETAILS_EXPORT:1" xr:uid="{B08C36EB-1908-4C20-991C-BCED29DBC38A}"/>
    <hyperlink ref="C151" r:id="rId140" display="https://www-1scopus-1com-1unwr6wwj0033.hps.bj.uj.edu.pl/record/display.uri?eid=2-s2.0-79954426070&amp;origin=resultslist&amp;sort=plf-f&amp;src=s&amp;st1=portable+capillary+electrophoresis+CE+instrument&amp;nlo=&amp;nlr=&amp;nls=&amp;sid=92c742b0b89d1c06213495d8fd9bba46&amp;sot=b&amp;sdt=cl&amp;cluster=scosubtype%2c%22ar%22%2ct&amp;sl=63&amp;s=TITLE-ABS-KEY%28portable+capillary+electrophoresis+CE+instrument%29&amp;relpos=26&amp;citeCnt=38&amp;searchTerm=&amp;featureToggles=FEATURE_NEW_DOC_DETAILS_EXPORT:1" xr:uid="{C64A61DC-BD5F-4C6D-95F2-F16F6BF4BBE2}"/>
    <hyperlink ref="C2" r:id="rId141" display="https://www-1scopus-1com-1unwr6wpf0204.hps.bj.uj.edu.pl/record/display.uri?eid=2-s2.0-85126077648&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0&amp;citeCnt=0&amp;searchTerm=&amp;featureToggles=FEATURE_NEW_DOC_DETAILS_EXPORT:1" xr:uid="{7F64838E-47EC-48D2-8FD8-C84678B6EE11}"/>
    <hyperlink ref="C4" r:id="rId142" display="https://www-1scopus-1com-1unwr6wpf0285.hps.bj.uj.edu.pl/record/display.uri?eid=2-s2.0-85125530273&amp;origin=resultslist&amp;sort=plf-f&amp;src=s&amp;st1=high+AND+performance+AND+liquid+AND+chromatography+AND+separation&amp;nlo=&amp;nlr=&amp;nls=&amp;sid=6387be672fa1bd77ddda7d524e12fdb8&amp;sot=b&amp;sdt=cl&amp;cluster=scosubtype%2c%22ar%22%2ct&amp;sl=72&amp;s=TITLE%28high+AND+performance+AND+liquid+AND+chromatography+AND+separation%29&amp;relpos=2&amp;citeCnt=1&amp;searchTerm=&amp;featureToggles=FEATURE_NEW_DOC_DETAILS_EXPORT:1" xr:uid="{3E97C3F7-40A6-4034-B963-E677041C2E5C}"/>
    <hyperlink ref="C32" r:id="rId143" display="https://www-1scopus-1com-1unwr6wag01d2.hps.bj.uj.edu.pl/record/display.uri?eid=2-s2.0-85105804500&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2&amp;citeCnt=3&amp;searchTerm=&amp;featureToggles=FEATURE_NEW_DOC_DETAILS_EXPORT:1" xr:uid="{492328E4-6CAF-4DDF-9C4A-F74DB43F6B6D}"/>
    <hyperlink ref="C33" r:id="rId144" display="https://www-1scopus-1com-1unwr6wag01d2.hps.bj.uj.edu.pl/record/display.uri?eid=2-s2.0-85074553359&amp;origin=resultslist&amp;sort=plf-f&amp;src=s&amp;st1=high+performance+liquid+chromatography+separation+mass+spectrometry&amp;nlo=&amp;nlr=&amp;nls=&amp;sid=2814c1cd26fb8bd27e8ac6a17225bf87&amp;sot=b&amp;sdt=cl&amp;cluster=scosubtype%2c%22ar%22%2ct&amp;sl=74&amp;s=TITLE%28high+performance+liquid+chromatography+separation+mass+spectrometry%29&amp;relpos=11&amp;citeCnt=4&amp;searchTerm=&amp;featureToggles=FEATURE_NEW_DOC_DETAILS_EXPORT:1" xr:uid="{FB344969-B71F-4A31-9036-B9D7C31D298C}"/>
    <hyperlink ref="C36" r:id="rId145" display="https://www-1scopus-1com-1unwr6wag0225.hps.bj.uj.edu.pl/record/display.uri?eid=2-s2.0-85060989481&amp;origin=resultslist&amp;sort=plf-f&amp;src=s&amp;st1=high-performance+liquid+chromatography+mass+spectrometry+separation&amp;sid=d0808686aa945c8ed6865f0b63d02355&amp;sot=b&amp;sdt=b&amp;sl=74&amp;s=TITLE%28high-performance+liquid+chromatography+mass+spectrometry+separation%29&amp;relpos=13&amp;citeCnt=17&amp;searchTerm=&amp;featureToggles=FEATURE_NEW_DOC_DETAILS_EXPORT:1" xr:uid="{239E84C4-DD95-4D91-8247-7DC9DD257D8D}"/>
    <hyperlink ref="C37" r:id="rId146" display="https://www-1scopus-1com-1unwr6wag0225.hps.bj.uj.edu.pl/record/display.uri?eid=2-s2.0-85056853371&amp;origin=resultslist&amp;sort=plf-f&amp;src=s&amp;st1=high-performance+liquid+chromatography+mass+spectrometry+separation&amp;sid=d0808686aa945c8ed6865f0b63d02355&amp;sot=b&amp;sdt=b&amp;sl=74&amp;s=TITLE%28high-performance+liquid+chromatography+mass+spectrometry+separation%29&amp;relpos=14&amp;citeCnt=19&amp;searchTerm=&amp;featureToggles=FEATURE_NEW_DOC_DETAILS_EXPORT:1" xr:uid="{B5018428-94B2-40F0-AD63-D6CCF3BAAAA2}"/>
    <hyperlink ref="C69" r:id="rId147" display="https://www-1scopus-1com-1unwr6w0e0132.hps.bj.uj.edu.pl/record/display.uri?eid=2-s2.0-70349215351&amp;origin=resultslist&amp;sort=plf-f&amp;src=s&amp;st1=gas+chromatography+mass+spectrometry+separation&amp;nlo=&amp;nlr=&amp;nls=&amp;sid=29c195c279cb9a604d4b2e65111189d9&amp;sot=b&amp;sdt=b&amp;sl=54&amp;s=TITLE%28gas+chromatography+mass+spectrometry+separation%29&amp;relpos=53&amp;citeCnt=96&amp;searchTerm=&amp;featureToggles=FEATURE_NEW_DOC_DETAILS_EXPORT:1" xr:uid="{234FF852-07C4-4710-BE50-2B2E246323E7}"/>
    <hyperlink ref="C83" r:id="rId148" display="https://www-1scopus-1com-1unwr6wcy000a.hps.bj.uj.edu.pl/record/display.uri?eid=2-s2.0-85120939238&amp;origin=resultslist&amp;sort=plf-f&amp;src=s&amp;st1=capillary+electrophoresis+separation&amp;sid=1e6e4a1d8b94e639275fe8f1b30f19fd&amp;sot=b&amp;sdt=b&amp;sl=43&amp;s=TITLE%28capillary+electrophoresis+separation%29&amp;relpos=18&amp;citeCnt=0&amp;searchTerm=&amp;featureToggles=FEATURE_NEW_DOC_DETAILS_EXPORT:1" xr:uid="{CC422A11-5C19-44DD-BE79-EF14D0855DCD}"/>
    <hyperlink ref="C118" r:id="rId149" display="https://www-1scopus-1com-1unwr6wag00a2.hps.bj.uj.edu.pl/record/display.uri?eid=2-s2.0-84877692176&amp;origin=resultslist&amp;sort=plf-f&amp;src=s&amp;nlo=&amp;nlr=&amp;nls=&amp;sid=6315f12e0351cec651235c5f7db08387&amp;sot=a&amp;sdt=a&amp;cluster=scosubtype%2c%22ar%22%2ct&amp;sl=61&amp;s=TITLE%28Capillary+Electrophoresis+separation+mass+spectrometry%29&amp;relpos=24&amp;citeCnt=14&amp;searchTerm=&amp;featureToggles=FEATURE_NEW_DOC_DETAILS_EXPORT:1" xr:uid="{F3C98F6F-2B23-4111-9FD9-F0EA8EB0089D}"/>
  </hyperlinks>
  <pageMargins left="0.7" right="0.7" top="0.75" bottom="0.75" header="0.3" footer="0.3"/>
  <pageSetup paperSize="9" orientation="portrait" r:id="rId150"/>
  <drawing r:id="rId1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06E01-F877-47F3-8797-385A34A5CA56}">
  <sheetPr>
    <pageSetUpPr fitToPage="1"/>
  </sheetPr>
  <dimension ref="A3:Y75"/>
  <sheetViews>
    <sheetView topLeftCell="B1" zoomScale="85" zoomScaleNormal="85" workbookViewId="0">
      <selection activeCell="V49" sqref="V49"/>
    </sheetView>
  </sheetViews>
  <sheetFormatPr defaultRowHeight="14.5" x14ac:dyDescent="0.35"/>
  <cols>
    <col min="2" max="2" width="15.7265625" customWidth="1"/>
    <col min="4" max="4" width="8.7265625" customWidth="1"/>
    <col min="5" max="5" width="11" customWidth="1"/>
    <col min="6" max="6" width="8.7265625" customWidth="1"/>
    <col min="7" max="7" width="13.1796875" customWidth="1"/>
    <col min="8" max="9" width="14.08984375" customWidth="1"/>
    <col min="10" max="10" width="12.1796875" customWidth="1"/>
    <col min="15" max="15" width="10.1796875" customWidth="1"/>
    <col min="18" max="18" width="15" customWidth="1"/>
    <col min="19" max="19" width="13.1796875" customWidth="1"/>
    <col min="22" max="22" width="10.7265625" customWidth="1"/>
    <col min="23" max="23" width="11.7265625" customWidth="1"/>
  </cols>
  <sheetData>
    <row r="3" spans="1:25" x14ac:dyDescent="0.35">
      <c r="B3" t="s">
        <v>613</v>
      </c>
      <c r="O3" t="s">
        <v>632</v>
      </c>
      <c r="P3" t="s">
        <v>633</v>
      </c>
    </row>
    <row r="4" spans="1:25" x14ac:dyDescent="0.35">
      <c r="E4" t="s">
        <v>617</v>
      </c>
      <c r="F4" t="s">
        <v>614</v>
      </c>
      <c r="G4" t="s">
        <v>627</v>
      </c>
      <c r="H4" t="s">
        <v>628</v>
      </c>
      <c r="N4" t="s">
        <v>629</v>
      </c>
      <c r="O4" t="s">
        <v>630</v>
      </c>
      <c r="R4" t="s">
        <v>646</v>
      </c>
    </row>
    <row r="5" spans="1:25" x14ac:dyDescent="0.35">
      <c r="A5" t="s">
        <v>619</v>
      </c>
      <c r="B5" t="s">
        <v>618</v>
      </c>
      <c r="C5" s="34" t="s">
        <v>616</v>
      </c>
      <c r="E5">
        <v>0.45359237000000002</v>
      </c>
      <c r="F5">
        <f>0.85*E5</f>
        <v>0.38555351450000003</v>
      </c>
      <c r="G5">
        <f>F5/2.35</f>
        <v>0.16406532531914894</v>
      </c>
      <c r="H5">
        <f>G5*(100/7)</f>
        <v>2.3437903617021281</v>
      </c>
      <c r="N5">
        <f>7*2.35</f>
        <v>16.45</v>
      </c>
      <c r="O5">
        <f>20*F6</f>
        <v>15.16</v>
      </c>
      <c r="P5">
        <f>20*F5</f>
        <v>7.7110702900000003</v>
      </c>
      <c r="R5" t="s">
        <v>645</v>
      </c>
    </row>
    <row r="6" spans="1:25" x14ac:dyDescent="0.35">
      <c r="A6" t="s">
        <v>620</v>
      </c>
      <c r="B6" t="s">
        <v>621</v>
      </c>
      <c r="C6" t="s">
        <v>615</v>
      </c>
      <c r="F6">
        <v>0.75800000000000001</v>
      </c>
      <c r="G6">
        <f>F6/2.35</f>
        <v>0.32255319148936168</v>
      </c>
      <c r="H6">
        <f>G6*(100/7)</f>
        <v>4.6079027355623099</v>
      </c>
      <c r="N6" t="s">
        <v>631</v>
      </c>
      <c r="R6">
        <f>230/(24*365)</f>
        <v>2.6255707762557076E-2</v>
      </c>
      <c r="S6" t="s">
        <v>647</v>
      </c>
    </row>
    <row r="7" spans="1:25" x14ac:dyDescent="0.35">
      <c r="A7" t="s">
        <v>657</v>
      </c>
      <c r="B7" t="s">
        <v>658</v>
      </c>
      <c r="C7" t="s">
        <v>656</v>
      </c>
      <c r="F7" s="35">
        <v>0.42499999999999999</v>
      </c>
      <c r="G7">
        <f>F7/2.35</f>
        <v>0.18085106382978722</v>
      </c>
      <c r="H7">
        <f>G7*(100/7)</f>
        <v>2.5835866261398177</v>
      </c>
      <c r="N7" t="s">
        <v>634</v>
      </c>
      <c r="R7" t="s">
        <v>650</v>
      </c>
    </row>
    <row r="8" spans="1:25" x14ac:dyDescent="0.35">
      <c r="A8" t="s">
        <v>622</v>
      </c>
      <c r="C8" t="s">
        <v>623</v>
      </c>
      <c r="E8" t="s">
        <v>624</v>
      </c>
      <c r="F8" t="s">
        <v>625</v>
      </c>
      <c r="N8" t="s">
        <v>635</v>
      </c>
      <c r="R8" t="s">
        <v>737</v>
      </c>
      <c r="T8">
        <f>935/24</f>
        <v>38.958333333333336</v>
      </c>
      <c r="U8" t="s">
        <v>740</v>
      </c>
    </row>
    <row r="9" spans="1:25" x14ac:dyDescent="0.35">
      <c r="C9" t="s">
        <v>626</v>
      </c>
      <c r="N9" t="s">
        <v>636</v>
      </c>
      <c r="R9" t="s">
        <v>772</v>
      </c>
      <c r="S9">
        <f>17.5*0.5*0.425</f>
        <v>3.71875</v>
      </c>
      <c r="T9" t="s">
        <v>773</v>
      </c>
    </row>
    <row r="10" spans="1:25" x14ac:dyDescent="0.35">
      <c r="N10" t="s">
        <v>638</v>
      </c>
    </row>
    <row r="12" spans="1:25" s="28" customFormat="1" ht="45.5" customHeight="1" x14ac:dyDescent="0.35">
      <c r="C12" s="29"/>
      <c r="D12" s="29" t="s">
        <v>600</v>
      </c>
      <c r="E12" s="29" t="s">
        <v>602</v>
      </c>
      <c r="F12" s="29" t="s">
        <v>601</v>
      </c>
      <c r="G12" s="29" t="s">
        <v>603</v>
      </c>
      <c r="H12" s="82" t="s">
        <v>659</v>
      </c>
      <c r="I12" s="28" t="s">
        <v>637</v>
      </c>
      <c r="J12" s="28" t="s">
        <v>639</v>
      </c>
      <c r="K12" s="28" t="s">
        <v>640</v>
      </c>
      <c r="L12" s="28" t="s">
        <v>770</v>
      </c>
      <c r="M12" s="28" t="s">
        <v>771</v>
      </c>
      <c r="N12" s="28" t="s">
        <v>641</v>
      </c>
      <c r="O12" s="28" t="s">
        <v>642</v>
      </c>
      <c r="P12" s="28" t="s">
        <v>643</v>
      </c>
      <c r="Q12" s="28" t="s">
        <v>644</v>
      </c>
      <c r="R12" s="28" t="s">
        <v>648</v>
      </c>
      <c r="S12" s="28" t="s">
        <v>649</v>
      </c>
      <c r="T12" s="28" t="s">
        <v>714</v>
      </c>
      <c r="U12" s="28" t="s">
        <v>716</v>
      </c>
      <c r="V12" s="82" t="s">
        <v>718</v>
      </c>
      <c r="W12" s="28" t="s">
        <v>719</v>
      </c>
      <c r="X12" s="82" t="s">
        <v>736</v>
      </c>
      <c r="Y12" s="28" t="s">
        <v>754</v>
      </c>
    </row>
    <row r="13" spans="1:25" x14ac:dyDescent="0.35">
      <c r="C13" s="26" t="s">
        <v>0</v>
      </c>
      <c r="D13" s="27">
        <v>0.26300000000000001</v>
      </c>
      <c r="E13" s="30">
        <v>22.343999999999998</v>
      </c>
      <c r="F13" s="27">
        <v>5.16</v>
      </c>
      <c r="G13" s="27">
        <v>97.941199999999967</v>
      </c>
      <c r="H13" s="83">
        <f>G13/1000*425</f>
        <v>41.625009999999982</v>
      </c>
      <c r="I13" s="25">
        <f>(G13/1000)*2.58</f>
        <v>0.25268829599999992</v>
      </c>
      <c r="J13">
        <f>3.5*2.58</f>
        <v>9.0300000000000011</v>
      </c>
      <c r="K13">
        <f>(G13*0.001*(60/E13))*0.425</f>
        <v>0.11177499999999996</v>
      </c>
      <c r="L13" s="31">
        <f>K13/J13</f>
        <v>1.2378183831672197E-2</v>
      </c>
      <c r="M13" s="31">
        <f>K13/3.718</f>
        <v>3.0063206024744476E-2</v>
      </c>
      <c r="N13" s="32">
        <f>(2000*0.425)/(24*365)</f>
        <v>9.7031963470319629E-2</v>
      </c>
      <c r="O13" s="31">
        <f>K13/N13</f>
        <v>1.1519399999999995</v>
      </c>
      <c r="P13" s="31">
        <f>N13/J13</f>
        <v>1.0745510904797299E-2</v>
      </c>
      <c r="Q13" s="25">
        <f>P13*24*60</f>
        <v>15.47353570290811</v>
      </c>
      <c r="R13" s="25">
        <f>G13*0.001*(60/E13)</f>
        <v>0.2629999999999999</v>
      </c>
      <c r="S13" s="33">
        <f>R13/0.02625</f>
        <v>10.019047619047615</v>
      </c>
      <c r="T13" s="37">
        <f>R13/1.02</f>
        <v>0.25784313725490188</v>
      </c>
      <c r="U13" s="37">
        <f>R13/19.97</f>
        <v>1.3169754631947918E-2</v>
      </c>
      <c r="V13" s="84">
        <f>R13*24*365*0.425</f>
        <v>979.14899999999966</v>
      </c>
      <c r="W13">
        <f>S13*1.64</f>
        <v>16.43123809523809</v>
      </c>
      <c r="X13" s="85">
        <f>K13/0.0389583</f>
        <v>2.8690933639301499</v>
      </c>
      <c r="Y13" s="33">
        <f>R13*24</f>
        <v>6.3119999999999976</v>
      </c>
    </row>
    <row r="14" spans="1:25" x14ac:dyDescent="0.35">
      <c r="C14" s="26" t="s">
        <v>2</v>
      </c>
      <c r="D14" s="27">
        <v>1.5545628530700599</v>
      </c>
      <c r="E14" s="30">
        <v>22.83</v>
      </c>
      <c r="F14" s="27">
        <v>15.92</v>
      </c>
      <c r="G14" s="27">
        <v>591.51116559315778</v>
      </c>
      <c r="H14" s="83">
        <f t="shared" ref="H14:H18" si="0">G14/1000*425</f>
        <v>251.39224537709205</v>
      </c>
      <c r="I14" s="25">
        <f t="shared" ref="I14:I18" si="1">(G14/1000)*2.58</f>
        <v>1.526098807230347</v>
      </c>
      <c r="J14">
        <f t="shared" ref="J14:J18" si="2">3.5*2.58</f>
        <v>9.0300000000000011</v>
      </c>
      <c r="K14">
        <f t="shared" ref="K14:K18" si="3">(G14*0.001*(60/E14))*0.425</f>
        <v>0.66068921255477531</v>
      </c>
      <c r="L14" s="31">
        <f t="shared" ref="L14:L18" si="4">K14/J14</f>
        <v>7.3166025753574226E-2</v>
      </c>
      <c r="M14" s="31">
        <f t="shared" ref="M14:M18" si="5">K14/3.718</f>
        <v>0.17770016475383951</v>
      </c>
      <c r="N14" s="32">
        <f t="shared" ref="N14:N18" si="6">(2000*0.425)/(24*365)</f>
        <v>9.7031963470319629E-2</v>
      </c>
      <c r="O14" s="31">
        <f t="shared" ref="O14:O18" si="7">K14/N14</f>
        <v>6.8089852964468616</v>
      </c>
      <c r="P14" s="31">
        <f t="shared" ref="P14:P18" si="8">N14/J14</f>
        <v>1.0745510904797299E-2</v>
      </c>
      <c r="Q14" s="25">
        <f t="shared" ref="Q14:Q18" si="9">P14*24*60</f>
        <v>15.47353570290811</v>
      </c>
      <c r="R14" s="25">
        <f t="shared" ref="R14:R18" si="10">G14*0.001*(60/E14)</f>
        <v>1.5545628530700597</v>
      </c>
      <c r="S14" s="33">
        <f t="shared" ref="S14:S18" si="11">R14/0.02625</f>
        <v>59.221442021716562</v>
      </c>
      <c r="T14" s="37">
        <f t="shared" ref="T14:T18" si="12">R14/1.02</f>
        <v>1.5240812285000584</v>
      </c>
      <c r="U14" s="37">
        <f t="shared" ref="U14:U18" si="13">R14/19.97</f>
        <v>7.7844910018530791E-2</v>
      </c>
      <c r="V14" s="84">
        <f t="shared" ref="V14:V18" si="14">R14*24*365*0.425</f>
        <v>5787.6375019798325</v>
      </c>
      <c r="W14">
        <f t="shared" ref="W14:W18" si="15">S14*1.64</f>
        <v>97.123164915615163</v>
      </c>
      <c r="X14" s="85">
        <f t="shared" ref="X14:X18" si="16">K14/0.0389583</f>
        <v>16.958881998310382</v>
      </c>
      <c r="Y14" s="33">
        <f t="shared" ref="Y14:Y20" si="17">R14*24</f>
        <v>37.309508473681433</v>
      </c>
    </row>
    <row r="15" spans="1:25" x14ac:dyDescent="0.35">
      <c r="C15" s="26" t="s">
        <v>4</v>
      </c>
      <c r="D15" s="27">
        <v>0.75136904761904766</v>
      </c>
      <c r="E15" s="30">
        <v>22.684000000000001</v>
      </c>
      <c r="F15" s="27">
        <v>10.52</v>
      </c>
      <c r="G15" s="27">
        <v>284.06759126984133</v>
      </c>
      <c r="H15" s="83">
        <f t="shared" si="0"/>
        <v>120.72872628968257</v>
      </c>
      <c r="I15" s="25">
        <f t="shared" si="1"/>
        <v>0.73289438547619068</v>
      </c>
      <c r="J15">
        <f t="shared" si="2"/>
        <v>9.0300000000000011</v>
      </c>
      <c r="K15">
        <f t="shared" si="3"/>
        <v>0.31933184523809527</v>
      </c>
      <c r="L15" s="31">
        <f t="shared" si="4"/>
        <v>3.5363438010863259E-2</v>
      </c>
      <c r="M15" s="31">
        <f t="shared" si="5"/>
        <v>8.5888070263070271E-2</v>
      </c>
      <c r="N15" s="32">
        <f t="shared" si="6"/>
        <v>9.7031963470319629E-2</v>
      </c>
      <c r="O15" s="31">
        <f t="shared" si="7"/>
        <v>3.2909964285714293</v>
      </c>
      <c r="P15" s="31">
        <f t="shared" si="8"/>
        <v>1.0745510904797299E-2</v>
      </c>
      <c r="Q15" s="25">
        <f t="shared" si="9"/>
        <v>15.47353570290811</v>
      </c>
      <c r="R15" s="25">
        <f t="shared" si="10"/>
        <v>0.75136904761904766</v>
      </c>
      <c r="S15" s="33">
        <f t="shared" si="11"/>
        <v>28.623582766439913</v>
      </c>
      <c r="T15" s="37">
        <f t="shared" si="12"/>
        <v>0.73663632119514477</v>
      </c>
      <c r="U15" s="37">
        <f t="shared" si="13"/>
        <v>3.7624889715525675E-2</v>
      </c>
      <c r="V15" s="84">
        <f t="shared" si="14"/>
        <v>2797.3469642857144</v>
      </c>
      <c r="W15">
        <f t="shared" si="15"/>
        <v>46.942675736961455</v>
      </c>
      <c r="X15" s="85">
        <f t="shared" si="16"/>
        <v>8.1967602600240586</v>
      </c>
      <c r="Y15" s="33">
        <f t="shared" si="17"/>
        <v>18.032857142857143</v>
      </c>
    </row>
    <row r="16" spans="1:25" x14ac:dyDescent="0.35">
      <c r="C16" s="26" t="s">
        <v>5</v>
      </c>
      <c r="D16" s="27">
        <v>0.28702564102564099</v>
      </c>
      <c r="E16" s="30">
        <v>13.243999999999998</v>
      </c>
      <c r="F16" s="27">
        <v>5.28</v>
      </c>
      <c r="G16" s="27">
        <v>63.356126495726492</v>
      </c>
      <c r="H16" s="83">
        <f t="shared" si="0"/>
        <v>26.926353760683757</v>
      </c>
      <c r="I16" s="25">
        <f t="shared" si="1"/>
        <v>0.16345880635897433</v>
      </c>
      <c r="J16">
        <f t="shared" si="2"/>
        <v>9.0300000000000011</v>
      </c>
      <c r="K16">
        <f t="shared" si="3"/>
        <v>0.12198589743589747</v>
      </c>
      <c r="L16" s="31">
        <f t="shared" si="4"/>
        <v>1.3508958741516882E-2</v>
      </c>
      <c r="M16" s="31">
        <f t="shared" si="5"/>
        <v>3.2809547454517876E-2</v>
      </c>
      <c r="N16" s="32">
        <f t="shared" si="6"/>
        <v>9.7031963470319629E-2</v>
      </c>
      <c r="O16" s="31">
        <f t="shared" si="7"/>
        <v>1.257172307692308</v>
      </c>
      <c r="P16" s="31">
        <f t="shared" si="8"/>
        <v>1.0745510904797299E-2</v>
      </c>
      <c r="Q16" s="25">
        <f t="shared" si="9"/>
        <v>15.47353570290811</v>
      </c>
      <c r="R16" s="25">
        <f t="shared" si="10"/>
        <v>0.2870256410256411</v>
      </c>
      <c r="S16" s="33">
        <f t="shared" si="11"/>
        <v>10.934310134310138</v>
      </c>
      <c r="T16" s="37">
        <f t="shared" si="12"/>
        <v>0.28139768728004028</v>
      </c>
      <c r="U16" s="37">
        <f t="shared" si="13"/>
        <v>1.4372841313251934E-2</v>
      </c>
      <c r="V16" s="84">
        <f t="shared" si="14"/>
        <v>1068.5964615384619</v>
      </c>
      <c r="W16">
        <f t="shared" si="15"/>
        <v>17.932268620268626</v>
      </c>
      <c r="X16" s="85">
        <f t="shared" si="16"/>
        <v>3.1311914902831353</v>
      </c>
      <c r="Y16" s="33">
        <f t="shared" si="17"/>
        <v>6.8886153846153864</v>
      </c>
    </row>
    <row r="17" spans="3:25" x14ac:dyDescent="0.35">
      <c r="C17" s="26" t="s">
        <v>3</v>
      </c>
      <c r="D17" s="27">
        <v>1.841588494095701</v>
      </c>
      <c r="E17" s="30">
        <v>15.458000000000002</v>
      </c>
      <c r="F17" s="27">
        <v>5.32</v>
      </c>
      <c r="G17" s="27">
        <v>474.56060000000014</v>
      </c>
      <c r="H17" s="83">
        <f t="shared" si="0"/>
        <v>201.68825500000005</v>
      </c>
      <c r="I17" s="25">
        <f t="shared" si="1"/>
        <v>1.2243663480000002</v>
      </c>
      <c r="J17">
        <f t="shared" si="2"/>
        <v>9.0300000000000011</v>
      </c>
      <c r="K17">
        <f t="shared" si="3"/>
        <v>0.78285000000000016</v>
      </c>
      <c r="L17" s="31">
        <f t="shared" si="4"/>
        <v>8.6694352159468441E-2</v>
      </c>
      <c r="M17" s="31">
        <f t="shared" si="5"/>
        <v>0.21055675094136636</v>
      </c>
      <c r="N17" s="32">
        <f t="shared" si="6"/>
        <v>9.7031963470319629E-2</v>
      </c>
      <c r="O17" s="31">
        <f t="shared" si="7"/>
        <v>8.0679600000000029</v>
      </c>
      <c r="P17" s="31">
        <f t="shared" si="8"/>
        <v>1.0745510904797299E-2</v>
      </c>
      <c r="Q17" s="25">
        <f t="shared" si="9"/>
        <v>15.47353570290811</v>
      </c>
      <c r="R17" s="25">
        <f t="shared" si="10"/>
        <v>1.8420000000000005</v>
      </c>
      <c r="S17" s="33">
        <f t="shared" si="11"/>
        <v>70.171428571428592</v>
      </c>
      <c r="T17" s="37">
        <f t="shared" si="12"/>
        <v>1.8058823529411769</v>
      </c>
      <c r="U17" s="37">
        <f t="shared" si="13"/>
        <v>9.2238357536304494E-2</v>
      </c>
      <c r="V17" s="84">
        <f t="shared" si="14"/>
        <v>6857.7660000000014</v>
      </c>
      <c r="W17">
        <f t="shared" si="15"/>
        <v>115.08114285714288</v>
      </c>
      <c r="X17" s="85">
        <f t="shared" si="16"/>
        <v>20.094562647754142</v>
      </c>
      <c r="Y17" s="33">
        <f t="shared" si="17"/>
        <v>44.208000000000013</v>
      </c>
    </row>
    <row r="18" spans="3:25" x14ac:dyDescent="0.35">
      <c r="C18" s="26" t="s">
        <v>597</v>
      </c>
      <c r="D18" s="27">
        <v>3.3500000000000002E-2</v>
      </c>
      <c r="E18" s="30">
        <v>10.199999999999999</v>
      </c>
      <c r="F18" s="27">
        <v>7.28</v>
      </c>
      <c r="G18" s="27">
        <v>5.6950000000000003</v>
      </c>
      <c r="H18" s="83">
        <f t="shared" si="0"/>
        <v>2.4203750000000004</v>
      </c>
      <c r="I18" s="25">
        <f t="shared" si="1"/>
        <v>1.4693100000000001E-2</v>
      </c>
      <c r="J18">
        <f t="shared" si="2"/>
        <v>9.0300000000000011</v>
      </c>
      <c r="K18">
        <f t="shared" si="3"/>
        <v>1.42375E-2</v>
      </c>
      <c r="L18" s="31">
        <f t="shared" si="4"/>
        <v>1.576688815060908E-3</v>
      </c>
      <c r="M18" s="31">
        <f t="shared" si="5"/>
        <v>3.8293437331898871E-3</v>
      </c>
      <c r="N18" s="32">
        <f t="shared" si="6"/>
        <v>9.7031963470319629E-2</v>
      </c>
      <c r="O18" s="31">
        <f t="shared" si="7"/>
        <v>0.14673</v>
      </c>
      <c r="P18" s="31">
        <f t="shared" si="8"/>
        <v>1.0745510904797299E-2</v>
      </c>
      <c r="Q18" s="25">
        <f t="shared" si="9"/>
        <v>15.47353570290811</v>
      </c>
      <c r="R18" s="25">
        <f t="shared" si="10"/>
        <v>3.3500000000000002E-2</v>
      </c>
      <c r="S18" s="33">
        <f t="shared" si="11"/>
        <v>1.2761904761904763</v>
      </c>
      <c r="T18" s="37">
        <f t="shared" si="12"/>
        <v>3.2843137254901962E-2</v>
      </c>
      <c r="U18" s="37">
        <f t="shared" si="13"/>
        <v>1.6775162744116176E-3</v>
      </c>
      <c r="V18" s="84">
        <f t="shared" si="14"/>
        <v>124.72050000000002</v>
      </c>
      <c r="W18">
        <f t="shared" si="15"/>
        <v>2.0929523809523811</v>
      </c>
      <c r="X18" s="85">
        <f t="shared" si="16"/>
        <v>0.36545485814319412</v>
      </c>
      <c r="Y18" s="33">
        <f t="shared" si="17"/>
        <v>0.80400000000000005</v>
      </c>
    </row>
    <row r="19" spans="3:25" x14ac:dyDescent="0.35">
      <c r="C19" s="26"/>
      <c r="D19" s="27"/>
      <c r="E19" s="27"/>
      <c r="F19" s="27"/>
      <c r="G19" s="27"/>
      <c r="H19" s="27"/>
      <c r="I19" s="27"/>
      <c r="J19" s="27"/>
      <c r="K19" s="25"/>
      <c r="L19" s="25"/>
      <c r="M19" s="25"/>
      <c r="N19" s="25"/>
      <c r="O19" s="25"/>
      <c r="P19" s="25"/>
      <c r="Q19" s="25"/>
      <c r="V19" s="33"/>
      <c r="X19" s="86"/>
      <c r="Y19" s="33"/>
    </row>
    <row r="20" spans="3:25" x14ac:dyDescent="0.35">
      <c r="C20" s="26"/>
      <c r="D20" s="26"/>
      <c r="E20" s="26"/>
      <c r="F20" s="26"/>
      <c r="G20" s="26"/>
      <c r="H20" s="26"/>
      <c r="I20" s="26"/>
      <c r="J20" s="26"/>
      <c r="K20">
        <f>SUM(K13:K18)</f>
        <v>2.010869455228768</v>
      </c>
      <c r="L20" s="31">
        <f>SUM(L13:L18)</f>
        <v>0.2226876473121559</v>
      </c>
      <c r="M20" s="31">
        <f>SUM(M13:M18)</f>
        <v>0.54084708317072838</v>
      </c>
      <c r="O20" s="31">
        <f>SUM(O13:O18)</f>
        <v>20.723784032710601</v>
      </c>
      <c r="R20" s="33">
        <f>SUM(R13:R18)</f>
        <v>4.7314575417147493</v>
      </c>
      <c r="S20" s="33">
        <f t="shared" ref="S20:X20" si="18">SUM(S13:S18)</f>
        <v>180.24600158913327</v>
      </c>
      <c r="T20" s="37">
        <f t="shared" si="18"/>
        <v>4.6386838644262243</v>
      </c>
      <c r="U20" s="37">
        <f t="shared" si="18"/>
        <v>0.23692826948997242</v>
      </c>
      <c r="V20" s="33">
        <f t="shared" si="18"/>
        <v>17615.216427804011</v>
      </c>
      <c r="W20" s="33">
        <f t="shared" si="18"/>
        <v>295.60344260617859</v>
      </c>
      <c r="X20" s="85">
        <f t="shared" si="18"/>
        <v>51.61594461844507</v>
      </c>
      <c r="Y20" s="33">
        <f t="shared" si="17"/>
        <v>113.55498100115398</v>
      </c>
    </row>
    <row r="21" spans="3:25" x14ac:dyDescent="0.35">
      <c r="Q21" t="s">
        <v>733</v>
      </c>
      <c r="R21">
        <f>R20*24</f>
        <v>113.55498100115398</v>
      </c>
      <c r="S21" t="s">
        <v>651</v>
      </c>
      <c r="T21" t="s">
        <v>652</v>
      </c>
    </row>
    <row r="23" spans="3:25" x14ac:dyDescent="0.35">
      <c r="S23" t="s">
        <v>653</v>
      </c>
    </row>
    <row r="24" spans="3:25" x14ac:dyDescent="0.35">
      <c r="S24" t="s">
        <v>654</v>
      </c>
    </row>
    <row r="26" spans="3:25" x14ac:dyDescent="0.35">
      <c r="K26" t="s">
        <v>744</v>
      </c>
      <c r="R26">
        <v>425</v>
      </c>
      <c r="S26">
        <v>51</v>
      </c>
      <c r="T26" t="s">
        <v>741</v>
      </c>
      <c r="U26">
        <v>51.6</v>
      </c>
    </row>
    <row r="27" spans="3:25" x14ac:dyDescent="0.35">
      <c r="R27">
        <v>12</v>
      </c>
      <c r="T27" t="s">
        <v>742</v>
      </c>
      <c r="U27" s="33">
        <f>(R27/425)*51</f>
        <v>1.44</v>
      </c>
      <c r="V27">
        <v>1.5</v>
      </c>
    </row>
    <row r="28" spans="3:25" x14ac:dyDescent="0.35">
      <c r="R28">
        <v>58</v>
      </c>
      <c r="T28" t="s">
        <v>743</v>
      </c>
      <c r="U28" s="33">
        <f t="shared" ref="U28:U33" si="19">(R28/425)*51</f>
        <v>6.96</v>
      </c>
      <c r="V28">
        <v>7</v>
      </c>
    </row>
    <row r="29" spans="3:25" x14ac:dyDescent="0.35">
      <c r="R29">
        <v>119</v>
      </c>
      <c r="T29" t="s">
        <v>745</v>
      </c>
      <c r="U29" s="33">
        <f t="shared" si="19"/>
        <v>14.280000000000001</v>
      </c>
      <c r="V29">
        <v>14</v>
      </c>
    </row>
    <row r="30" spans="3:25" x14ac:dyDescent="0.35">
      <c r="R30">
        <v>357</v>
      </c>
      <c r="T30" t="s">
        <v>746</v>
      </c>
      <c r="U30" s="33">
        <f t="shared" si="19"/>
        <v>42.839999999999996</v>
      </c>
      <c r="V30">
        <v>43</v>
      </c>
    </row>
    <row r="31" spans="3:25" x14ac:dyDescent="0.35">
      <c r="R31">
        <v>541</v>
      </c>
      <c r="T31" t="s">
        <v>747</v>
      </c>
      <c r="U31" s="33">
        <f t="shared" si="19"/>
        <v>64.92</v>
      </c>
      <c r="V31">
        <v>65</v>
      </c>
    </row>
    <row r="32" spans="3:25" x14ac:dyDescent="0.35">
      <c r="R32">
        <v>626</v>
      </c>
      <c r="T32" t="s">
        <v>748</v>
      </c>
      <c r="U32" s="33">
        <f t="shared" si="19"/>
        <v>75.12</v>
      </c>
      <c r="V32">
        <v>75</v>
      </c>
    </row>
    <row r="33" spans="4:25" x14ac:dyDescent="0.35">
      <c r="R33">
        <v>728</v>
      </c>
      <c r="T33" t="s">
        <v>632</v>
      </c>
      <c r="U33" s="33">
        <f t="shared" si="19"/>
        <v>87.36</v>
      </c>
      <c r="V33">
        <v>87</v>
      </c>
    </row>
    <row r="34" spans="4:25" x14ac:dyDescent="0.35">
      <c r="D34" s="34" t="s">
        <v>655</v>
      </c>
    </row>
    <row r="36" spans="4:25" x14ac:dyDescent="0.35">
      <c r="S36" t="s">
        <v>749</v>
      </c>
      <c r="T36">
        <f>K20*24</f>
        <v>48.260866925490433</v>
      </c>
    </row>
    <row r="37" spans="4:25" x14ac:dyDescent="0.35">
      <c r="S37" t="s">
        <v>755</v>
      </c>
      <c r="T37">
        <v>0.93500000000000005</v>
      </c>
    </row>
    <row r="38" spans="4:25" x14ac:dyDescent="0.35">
      <c r="D38" t="s">
        <v>668</v>
      </c>
      <c r="S38" t="s">
        <v>750</v>
      </c>
      <c r="T38">
        <f>N13*24</f>
        <v>2.3287671232876712</v>
      </c>
    </row>
    <row r="39" spans="4:25" x14ac:dyDescent="0.35">
      <c r="D39" t="s">
        <v>669</v>
      </c>
      <c r="S39" t="s">
        <v>751</v>
      </c>
      <c r="T39">
        <f>J13*24</f>
        <v>216.72000000000003</v>
      </c>
    </row>
    <row r="40" spans="4:25" x14ac:dyDescent="0.35">
      <c r="S40" t="s">
        <v>752</v>
      </c>
      <c r="T40">
        <f>Y40</f>
        <v>89.25</v>
      </c>
      <c r="V40" t="s">
        <v>767</v>
      </c>
      <c r="W40">
        <f>50*24</f>
        <v>1200</v>
      </c>
      <c r="X40">
        <f>12*17.5</f>
        <v>210</v>
      </c>
      <c r="Y40">
        <f>X40*0.425</f>
        <v>89.25</v>
      </c>
    </row>
    <row r="41" spans="4:25" x14ac:dyDescent="0.35">
      <c r="D41" t="s">
        <v>670</v>
      </c>
    </row>
    <row r="42" spans="4:25" x14ac:dyDescent="0.35">
      <c r="D42" t="s">
        <v>671</v>
      </c>
      <c r="S42" t="s">
        <v>752</v>
      </c>
      <c r="T42">
        <f>(24*0.5)*17.5*0.425</f>
        <v>89.25</v>
      </c>
      <c r="U42" t="s">
        <v>753</v>
      </c>
    </row>
    <row r="47" spans="4:25" ht="43.5" x14ac:dyDescent="0.35">
      <c r="D47" s="12" t="s">
        <v>672</v>
      </c>
      <c r="E47" s="12" t="s">
        <v>673</v>
      </c>
      <c r="F47" s="87" t="s">
        <v>674</v>
      </c>
      <c r="G47" s="87"/>
      <c r="H47" s="87"/>
      <c r="I47" s="87"/>
      <c r="J47" s="87"/>
      <c r="K47" s="87"/>
    </row>
    <row r="48" spans="4:25" x14ac:dyDescent="0.35">
      <c r="D48" s="40"/>
      <c r="E48" s="40"/>
      <c r="F48" s="40">
        <v>5.5</v>
      </c>
      <c r="G48" s="40">
        <v>6</v>
      </c>
      <c r="H48" s="40">
        <v>6.5</v>
      </c>
      <c r="I48" s="40">
        <v>7</v>
      </c>
      <c r="J48" s="40">
        <v>7.5</v>
      </c>
      <c r="K48" s="40">
        <v>8</v>
      </c>
    </row>
    <row r="49" spans="3:16" ht="29" x14ac:dyDescent="0.35">
      <c r="C49" s="42"/>
      <c r="D49" s="43" t="s">
        <v>675</v>
      </c>
      <c r="E49" s="43" t="s">
        <v>676</v>
      </c>
      <c r="F49" s="43">
        <v>220</v>
      </c>
      <c r="G49" s="41">
        <v>264</v>
      </c>
      <c r="H49" s="40">
        <v>306</v>
      </c>
      <c r="I49" s="40">
        <v>346</v>
      </c>
      <c r="J49" s="40">
        <v>382</v>
      </c>
      <c r="K49" s="40">
        <v>413</v>
      </c>
      <c r="O49" s="35">
        <f>175000/(24*365)</f>
        <v>19.977168949771688</v>
      </c>
      <c r="P49" t="s">
        <v>715</v>
      </c>
    </row>
    <row r="50" spans="3:16" ht="29" x14ac:dyDescent="0.35">
      <c r="D50" s="40" t="s">
        <v>677</v>
      </c>
      <c r="E50" s="40" t="s">
        <v>678</v>
      </c>
      <c r="F50" s="40" t="s">
        <v>679</v>
      </c>
      <c r="G50" s="40" t="s">
        <v>680</v>
      </c>
      <c r="H50" s="40" t="s">
        <v>681</v>
      </c>
      <c r="I50" s="40" t="s">
        <v>682</v>
      </c>
      <c r="J50" s="40" t="s">
        <v>683</v>
      </c>
      <c r="K50" s="40" t="s">
        <v>684</v>
      </c>
    </row>
    <row r="51" spans="3:16" x14ac:dyDescent="0.35">
      <c r="D51" s="40" t="s">
        <v>685</v>
      </c>
      <c r="E51" s="40" t="s">
        <v>686</v>
      </c>
      <c r="F51" s="40" t="s">
        <v>687</v>
      </c>
      <c r="G51" s="40" t="s">
        <v>688</v>
      </c>
      <c r="H51" s="40" t="s">
        <v>689</v>
      </c>
      <c r="I51" s="40" t="s">
        <v>690</v>
      </c>
      <c r="J51" s="40" t="s">
        <v>691</v>
      </c>
      <c r="K51" s="40" t="s">
        <v>684</v>
      </c>
    </row>
    <row r="52" spans="3:16" ht="29" x14ac:dyDescent="0.35">
      <c r="D52" s="40" t="s">
        <v>692</v>
      </c>
      <c r="E52" s="40" t="s">
        <v>693</v>
      </c>
      <c r="F52" s="40" t="s">
        <v>694</v>
      </c>
      <c r="G52" s="40" t="s">
        <v>695</v>
      </c>
      <c r="H52" s="40" t="s">
        <v>696</v>
      </c>
      <c r="I52" s="40" t="s">
        <v>697</v>
      </c>
      <c r="J52" s="40" t="s">
        <v>698</v>
      </c>
      <c r="K52" s="40" t="s">
        <v>699</v>
      </c>
    </row>
    <row r="53" spans="3:16" ht="29" x14ac:dyDescent="0.35">
      <c r="D53" s="40" t="s">
        <v>700</v>
      </c>
      <c r="E53" s="40" t="s">
        <v>701</v>
      </c>
      <c r="F53" s="40" t="s">
        <v>702</v>
      </c>
      <c r="G53" s="40" t="s">
        <v>703</v>
      </c>
      <c r="H53" s="40" t="s">
        <v>704</v>
      </c>
      <c r="I53" s="40" t="s">
        <v>705</v>
      </c>
      <c r="J53" s="40" t="s">
        <v>706</v>
      </c>
      <c r="K53" s="40" t="s">
        <v>707</v>
      </c>
    </row>
    <row r="56" spans="3:16" x14ac:dyDescent="0.35">
      <c r="D56" t="s">
        <v>708</v>
      </c>
    </row>
    <row r="59" spans="3:16" x14ac:dyDescent="0.35">
      <c r="D59" t="s">
        <v>710</v>
      </c>
      <c r="E59" t="s">
        <v>709</v>
      </c>
      <c r="F59" t="s">
        <v>711</v>
      </c>
      <c r="G59" t="s">
        <v>712</v>
      </c>
      <c r="I59">
        <f>9000/(24*365)</f>
        <v>1.0273972602739727</v>
      </c>
      <c r="J59" s="35" t="s">
        <v>713</v>
      </c>
    </row>
    <row r="66" spans="6:12" x14ac:dyDescent="0.35">
      <c r="F66" t="s">
        <v>725</v>
      </c>
      <c r="G66" t="s">
        <v>726</v>
      </c>
    </row>
    <row r="67" spans="6:12" x14ac:dyDescent="0.35">
      <c r="F67">
        <v>7.6</v>
      </c>
      <c r="G67" t="s">
        <v>727</v>
      </c>
      <c r="H67" t="s">
        <v>729</v>
      </c>
    </row>
    <row r="68" spans="6:12" x14ac:dyDescent="0.35">
      <c r="F68">
        <v>2.4</v>
      </c>
      <c r="G68" t="s">
        <v>727</v>
      </c>
      <c r="H68" t="s">
        <v>728</v>
      </c>
    </row>
    <row r="70" spans="6:12" x14ac:dyDescent="0.35">
      <c r="F70">
        <f>F68/F67</f>
        <v>0.31578947368421051</v>
      </c>
      <c r="G70">
        <f>F70*1000</f>
        <v>315.78947368421052</v>
      </c>
      <c r="H70" t="s">
        <v>730</v>
      </c>
      <c r="J70">
        <f>G75*1.98</f>
        <v>333.02016000000003</v>
      </c>
      <c r="K70" s="35">
        <f>J70/356</f>
        <v>0.93544988764044956</v>
      </c>
      <c r="L70" t="s">
        <v>739</v>
      </c>
    </row>
    <row r="71" spans="6:12" x14ac:dyDescent="0.35">
      <c r="G71">
        <f>G70/168</f>
        <v>1.8796992481203008</v>
      </c>
      <c r="H71" t="s">
        <v>731</v>
      </c>
      <c r="I71" t="s">
        <v>738</v>
      </c>
    </row>
    <row r="73" spans="6:12" x14ac:dyDescent="0.35">
      <c r="G73">
        <f>0.04*500*16*60*24</f>
        <v>460800</v>
      </c>
      <c r="H73" t="s">
        <v>732</v>
      </c>
      <c r="I73" t="s">
        <v>733</v>
      </c>
    </row>
    <row r="74" spans="6:12" x14ac:dyDescent="0.35">
      <c r="G74">
        <f>G73*365</f>
        <v>168192000</v>
      </c>
      <c r="H74" t="s">
        <v>734</v>
      </c>
    </row>
    <row r="75" spans="6:12" x14ac:dyDescent="0.35">
      <c r="G75">
        <f>G74/1000000</f>
        <v>168.19200000000001</v>
      </c>
    </row>
  </sheetData>
  <mergeCells count="1">
    <mergeCell ref="F47:K47"/>
  </mergeCells>
  <hyperlinks>
    <hyperlink ref="C5" r:id="rId1" xr:uid="{D9805877-9796-48D8-AFBC-C916B4827F10}"/>
    <hyperlink ref="D34" r:id="rId2" xr:uid="{9A57F672-C0D0-46C9-8D62-5FE0A9840DAD}"/>
  </hyperlinks>
  <pageMargins left="0.7" right="0.7" top="0.75" bottom="0.75" header="0.3" footer="0.3"/>
  <pageSetup paperSize="9" scale="50" orientation="landscape" horizontalDpi="0"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AD60C-5B5D-408D-8FE4-366A65325855}">
  <dimension ref="C3:AA26"/>
  <sheetViews>
    <sheetView workbookViewId="0">
      <selection activeCell="C28" sqref="C28"/>
    </sheetView>
  </sheetViews>
  <sheetFormatPr defaultRowHeight="14.5" x14ac:dyDescent="0.35"/>
  <sheetData>
    <row r="3" spans="3:27" x14ac:dyDescent="0.35">
      <c r="D3" t="s">
        <v>600</v>
      </c>
      <c r="E3" t="s">
        <v>602</v>
      </c>
      <c r="F3" t="s">
        <v>601</v>
      </c>
      <c r="G3" t="s">
        <v>603</v>
      </c>
      <c r="H3" t="s">
        <v>604</v>
      </c>
      <c r="I3" t="s">
        <v>605</v>
      </c>
      <c r="J3" t="s">
        <v>599</v>
      </c>
      <c r="K3" t="s">
        <v>598</v>
      </c>
    </row>
    <row r="4" spans="3:27" x14ac:dyDescent="0.35">
      <c r="C4" t="s">
        <v>0</v>
      </c>
      <c r="D4" s="25">
        <v>0.26300000000000001</v>
      </c>
      <c r="E4" s="25">
        <v>26.533333333333335</v>
      </c>
      <c r="F4" s="25">
        <v>5.7333333333333334</v>
      </c>
      <c r="G4" s="25">
        <v>116.30444444444447</v>
      </c>
      <c r="H4" s="25">
        <v>21.54267645113601</v>
      </c>
      <c r="I4" s="25">
        <v>20.285658914728685</v>
      </c>
      <c r="J4" s="25">
        <v>122.24914996949097</v>
      </c>
      <c r="K4" s="25">
        <v>1.0511133134545527</v>
      </c>
      <c r="O4" t="s">
        <v>600</v>
      </c>
      <c r="P4" t="s">
        <v>606</v>
      </c>
      <c r="Q4" t="s">
        <v>607</v>
      </c>
      <c r="R4" t="s">
        <v>611</v>
      </c>
      <c r="S4" t="s">
        <v>608</v>
      </c>
      <c r="T4" t="s">
        <v>609</v>
      </c>
      <c r="U4" t="s">
        <v>610</v>
      </c>
    </row>
    <row r="5" spans="3:27" x14ac:dyDescent="0.35">
      <c r="C5" t="s">
        <v>2</v>
      </c>
      <c r="D5" s="25">
        <v>1.5545628530700599</v>
      </c>
      <c r="E5" s="25">
        <v>22.625</v>
      </c>
      <c r="F5" s="25">
        <v>17.266666666666666</v>
      </c>
      <c r="G5" s="25">
        <v>586.19974251183521</v>
      </c>
      <c r="H5" s="25">
        <v>68.353685073268196</v>
      </c>
      <c r="I5" s="25">
        <v>33.949792037364972</v>
      </c>
      <c r="J5" s="25">
        <v>594.7121816256747</v>
      </c>
      <c r="K5" s="25">
        <v>1.0145213968831923</v>
      </c>
      <c r="N5" t="s">
        <v>0</v>
      </c>
      <c r="O5">
        <v>0.26300000000000001</v>
      </c>
      <c r="P5">
        <v>20.5</v>
      </c>
      <c r="Q5">
        <v>5</v>
      </c>
      <c r="R5">
        <v>4.0999999999999996</v>
      </c>
      <c r="S5">
        <v>89.858333333333334</v>
      </c>
      <c r="T5">
        <v>19.88154761904762</v>
      </c>
      <c r="U5">
        <v>17.971666666666668</v>
      </c>
    </row>
    <row r="6" spans="3:27" x14ac:dyDescent="0.35">
      <c r="C6" t="s">
        <v>4</v>
      </c>
      <c r="D6" s="25">
        <v>0.75136904761904766</v>
      </c>
      <c r="E6" s="25">
        <v>23.175555555555555</v>
      </c>
      <c r="F6" s="25">
        <v>14.266666666666667</v>
      </c>
      <c r="G6" s="25">
        <v>290.22325176366849</v>
      </c>
      <c r="H6" s="25">
        <v>41.518151123500644</v>
      </c>
      <c r="I6" s="25">
        <v>20.342751291845921</v>
      </c>
      <c r="J6" s="25">
        <v>376.47635622460706</v>
      </c>
      <c r="K6" s="25">
        <v>1.297195706880079</v>
      </c>
      <c r="N6" t="s">
        <v>2</v>
      </c>
      <c r="O6">
        <v>1.5545628530700599</v>
      </c>
      <c r="P6">
        <v>14</v>
      </c>
      <c r="Q6">
        <v>10</v>
      </c>
      <c r="R6">
        <v>1.4</v>
      </c>
      <c r="S6">
        <v>362.73133238301398</v>
      </c>
      <c r="T6">
        <v>46.498085337363399</v>
      </c>
      <c r="U6">
        <v>36.273133238301398</v>
      </c>
    </row>
    <row r="7" spans="3:27" x14ac:dyDescent="0.35">
      <c r="C7" t="s">
        <v>5</v>
      </c>
      <c r="D7" s="25">
        <v>0.28702564102564099</v>
      </c>
      <c r="E7" s="25">
        <v>15.353333333333332</v>
      </c>
      <c r="F7" s="25">
        <v>6.6333333333333337</v>
      </c>
      <c r="G7" s="25">
        <v>73.446672364672381</v>
      </c>
      <c r="H7" s="25">
        <v>16.125297193426277</v>
      </c>
      <c r="I7" s="25">
        <v>11.072362668041063</v>
      </c>
      <c r="J7" s="25">
        <v>65.741682147397029</v>
      </c>
      <c r="K7" s="25">
        <v>0.89509408705381421</v>
      </c>
      <c r="N7" t="s">
        <v>4</v>
      </c>
      <c r="O7">
        <v>0.75136904761904766</v>
      </c>
      <c r="P7">
        <v>16</v>
      </c>
      <c r="Q7">
        <v>6.5</v>
      </c>
      <c r="R7">
        <v>2.4615384615384617</v>
      </c>
      <c r="S7">
        <v>200.3650793650794</v>
      </c>
      <c r="T7">
        <v>33.773659211159213</v>
      </c>
      <c r="U7">
        <v>30.82539682539683</v>
      </c>
    </row>
    <row r="8" spans="3:27" x14ac:dyDescent="0.35">
      <c r="C8" t="s">
        <v>3</v>
      </c>
      <c r="D8" s="25">
        <v>1.841588494095701</v>
      </c>
      <c r="E8" s="25">
        <v>19.223333333333336</v>
      </c>
      <c r="F8" s="25">
        <v>127.86666666666666</v>
      </c>
      <c r="G8" s="25">
        <v>590.02449141388377</v>
      </c>
      <c r="H8" s="25">
        <v>136.11703039746706</v>
      </c>
      <c r="I8" s="25">
        <v>4.6143729776893938</v>
      </c>
      <c r="J8" s="25">
        <v>675.0904264252564</v>
      </c>
      <c r="K8" s="25">
        <v>1.1441735660964309</v>
      </c>
      <c r="N8" t="s">
        <v>5</v>
      </c>
      <c r="O8">
        <v>0.28702564102564099</v>
      </c>
      <c r="P8">
        <v>14</v>
      </c>
      <c r="Q8">
        <v>6</v>
      </c>
      <c r="R8">
        <v>2.3333333333333335</v>
      </c>
      <c r="S8">
        <v>66.972649572649573</v>
      </c>
      <c r="T8">
        <v>10.265153133903134</v>
      </c>
      <c r="U8">
        <v>11.162108262108262</v>
      </c>
    </row>
    <row r="9" spans="3:27" x14ac:dyDescent="0.35">
      <c r="C9" t="s">
        <v>597</v>
      </c>
      <c r="D9" s="25">
        <v>3.3500000000000002E-2</v>
      </c>
      <c r="E9" s="25">
        <v>9.5370967741935484</v>
      </c>
      <c r="F9" s="25">
        <v>8.0967741935483879</v>
      </c>
      <c r="G9" s="25">
        <v>5.324879032258063</v>
      </c>
      <c r="H9" s="25">
        <v>0.87702003432178166</v>
      </c>
      <c r="I9" s="25">
        <v>0.65765438247011931</v>
      </c>
      <c r="J9" s="25">
        <v>3.8151913105421671</v>
      </c>
      <c r="K9" s="25">
        <v>0.71648412807685902</v>
      </c>
      <c r="N9" t="s">
        <v>3</v>
      </c>
      <c r="O9">
        <v>1.841588494095701</v>
      </c>
      <c r="P9">
        <v>13.2</v>
      </c>
      <c r="Q9">
        <v>4</v>
      </c>
      <c r="R9">
        <v>3.3</v>
      </c>
      <c r="S9">
        <v>405.14946870105422</v>
      </c>
      <c r="T9">
        <v>88.626446278355616</v>
      </c>
      <c r="U9">
        <v>101.28736717526355</v>
      </c>
    </row>
    <row r="10" spans="3:27" x14ac:dyDescent="0.35">
      <c r="N10" t="s">
        <v>597</v>
      </c>
      <c r="O10">
        <v>3.3500000000000002E-2</v>
      </c>
      <c r="P10">
        <v>8</v>
      </c>
      <c r="Q10">
        <v>7</v>
      </c>
      <c r="R10">
        <v>1.1428571428571428</v>
      </c>
      <c r="S10">
        <v>4.4666666666666668</v>
      </c>
      <c r="T10">
        <v>0.64104938271604939</v>
      </c>
      <c r="U10">
        <v>0.63809523809523816</v>
      </c>
    </row>
    <row r="12" spans="3:27" x14ac:dyDescent="0.35">
      <c r="C12" s="35" t="s">
        <v>660</v>
      </c>
      <c r="D12" s="35" t="s">
        <v>661</v>
      </c>
      <c r="E12" s="35" t="s">
        <v>662</v>
      </c>
      <c r="F12" s="35" t="s">
        <v>665</v>
      </c>
      <c r="G12" s="35" t="s">
        <v>664</v>
      </c>
      <c r="H12" s="35" t="s">
        <v>663</v>
      </c>
      <c r="L12" s="26"/>
      <c r="M12" s="26"/>
      <c r="N12" s="26"/>
      <c r="O12" s="26"/>
      <c r="P12" s="26"/>
      <c r="Q12" s="26"/>
      <c r="R12" s="26"/>
      <c r="S12" s="26"/>
      <c r="T12" s="26"/>
      <c r="U12" s="26"/>
      <c r="V12" s="26"/>
      <c r="W12" s="26"/>
      <c r="X12" s="26"/>
      <c r="Y12" s="26"/>
      <c r="Z12" s="26"/>
    </row>
    <row r="13" spans="3:27" ht="15" thickBot="1" x14ac:dyDescent="0.4">
      <c r="C13" s="35" t="str">
        <f>C4</f>
        <v>HPLC</v>
      </c>
      <c r="D13" s="36">
        <f>E4</f>
        <v>26.533333333333335</v>
      </c>
      <c r="E13" s="36">
        <f>F4</f>
        <v>5.7333333333333334</v>
      </c>
      <c r="F13" s="36">
        <f>G4</f>
        <v>116.30444444444447</v>
      </c>
      <c r="G13" s="36">
        <f>J4</f>
        <v>122.24914996949097</v>
      </c>
      <c r="H13" s="36">
        <f>H4</f>
        <v>21.54267645113601</v>
      </c>
      <c r="L13" s="26"/>
      <c r="M13" s="26"/>
      <c r="N13" s="26"/>
      <c r="O13" s="26"/>
      <c r="P13" s="26"/>
      <c r="Q13" s="26"/>
      <c r="R13" s="26"/>
      <c r="S13" s="26"/>
      <c r="T13" s="26"/>
      <c r="U13" s="26"/>
      <c r="V13" s="26"/>
      <c r="W13" s="26"/>
      <c r="X13" s="26"/>
      <c r="Y13" s="26"/>
      <c r="Z13" s="26"/>
    </row>
    <row r="14" spans="3:27" ht="22.5" customHeight="1" thickBot="1" x14ac:dyDescent="0.4">
      <c r="C14" s="35" t="str">
        <f t="shared" ref="C14:C18" si="0">C5</f>
        <v>HPLC-MS</v>
      </c>
      <c r="D14" s="36">
        <f t="shared" ref="D14:F18" si="1">E5</f>
        <v>22.625</v>
      </c>
      <c r="E14" s="36">
        <f t="shared" si="1"/>
        <v>17.266666666666666</v>
      </c>
      <c r="F14" s="36">
        <f t="shared" si="1"/>
        <v>586.19974251183521</v>
      </c>
      <c r="G14" s="36">
        <f t="shared" ref="G14:G18" si="2">J5</f>
        <v>594.7121816256747</v>
      </c>
      <c r="H14" s="36">
        <f t="shared" ref="H14:H18" si="3">H5</f>
        <v>68.353685073268196</v>
      </c>
      <c r="L14" s="26"/>
      <c r="M14" s="26"/>
      <c r="N14" s="44" t="s">
        <v>660</v>
      </c>
      <c r="O14" s="45" t="s">
        <v>720</v>
      </c>
      <c r="P14" s="45" t="s">
        <v>721</v>
      </c>
      <c r="Q14" s="45" t="s">
        <v>735</v>
      </c>
      <c r="R14" s="46" t="s">
        <v>722</v>
      </c>
      <c r="S14" s="46" t="s">
        <v>667</v>
      </c>
      <c r="T14" s="46" t="s">
        <v>717</v>
      </c>
      <c r="U14" s="46" t="s">
        <v>723</v>
      </c>
      <c r="V14" s="46" t="s">
        <v>724</v>
      </c>
      <c r="W14" s="26"/>
      <c r="X14" s="26"/>
      <c r="Y14" s="26"/>
      <c r="Z14" s="26"/>
      <c r="AA14" s="26"/>
    </row>
    <row r="15" spans="3:27" x14ac:dyDescent="0.35">
      <c r="C15" s="35" t="str">
        <f t="shared" si="0"/>
        <v>GC-MS</v>
      </c>
      <c r="D15" s="36">
        <f t="shared" si="1"/>
        <v>23.175555555555555</v>
      </c>
      <c r="E15" s="36">
        <f t="shared" si="1"/>
        <v>14.266666666666667</v>
      </c>
      <c r="F15" s="36">
        <f t="shared" si="1"/>
        <v>290.22325176366849</v>
      </c>
      <c r="G15" s="36">
        <f t="shared" si="2"/>
        <v>376.47635622460706</v>
      </c>
      <c r="H15" s="36">
        <f t="shared" si="3"/>
        <v>41.518151123500644</v>
      </c>
      <c r="L15" s="26"/>
      <c r="M15" s="26"/>
      <c r="N15" s="47" t="s">
        <v>0</v>
      </c>
      <c r="O15" s="48">
        <v>49.4</v>
      </c>
      <c r="P15" s="48">
        <v>979</v>
      </c>
      <c r="Q15" s="60">
        <v>2.8690933639301517</v>
      </c>
      <c r="R15" s="49">
        <v>1.1519999999999999</v>
      </c>
      <c r="S15" s="49">
        <v>1.24E-2</v>
      </c>
      <c r="T15" s="50">
        <v>16.399999999999999</v>
      </c>
      <c r="U15" s="49">
        <v>0.25800000000000001</v>
      </c>
      <c r="V15" s="49">
        <v>1.2999999999999999E-2</v>
      </c>
      <c r="W15" s="26"/>
      <c r="X15" s="26"/>
      <c r="Y15" s="26"/>
      <c r="Z15" s="26"/>
      <c r="AA15" s="26"/>
    </row>
    <row r="16" spans="3:27" x14ac:dyDescent="0.35">
      <c r="C16" s="35" t="str">
        <f t="shared" si="0"/>
        <v>CE</v>
      </c>
      <c r="D16" s="36">
        <f t="shared" si="1"/>
        <v>15.353333333333332</v>
      </c>
      <c r="E16" s="36">
        <f t="shared" si="1"/>
        <v>6.6333333333333337</v>
      </c>
      <c r="F16" s="36">
        <f t="shared" si="1"/>
        <v>73.446672364672381</v>
      </c>
      <c r="G16" s="36">
        <f t="shared" si="2"/>
        <v>65.741682147397029</v>
      </c>
      <c r="H16" s="36">
        <f t="shared" si="3"/>
        <v>16.125297193426277</v>
      </c>
      <c r="L16" s="26"/>
      <c r="M16" s="26"/>
      <c r="N16" s="51" t="s">
        <v>2</v>
      </c>
      <c r="O16" s="52">
        <v>249.1</v>
      </c>
      <c r="P16" s="53">
        <v>5788</v>
      </c>
      <c r="Q16" s="61">
        <v>16.958881998310389</v>
      </c>
      <c r="R16" s="54">
        <v>6.8090000000000002</v>
      </c>
      <c r="S16" s="54">
        <v>7.3200000000000001E-2</v>
      </c>
      <c r="T16" s="55">
        <v>97.1</v>
      </c>
      <c r="U16" s="54">
        <v>1.524</v>
      </c>
      <c r="V16" s="54">
        <v>7.8E-2</v>
      </c>
      <c r="W16" s="26"/>
      <c r="X16" s="26"/>
      <c r="Y16" s="26"/>
      <c r="Z16" s="26"/>
      <c r="AA16" s="26"/>
    </row>
    <row r="17" spans="3:27" x14ac:dyDescent="0.35">
      <c r="C17" s="35" t="str">
        <f t="shared" si="0"/>
        <v>CE-MS</v>
      </c>
      <c r="D17" s="36">
        <f t="shared" si="1"/>
        <v>19.223333333333336</v>
      </c>
      <c r="E17" s="36">
        <f t="shared" si="1"/>
        <v>127.86666666666666</v>
      </c>
      <c r="F17" s="36">
        <f t="shared" si="1"/>
        <v>590.02449141388377</v>
      </c>
      <c r="G17" s="36">
        <f t="shared" si="2"/>
        <v>675.0904264252564</v>
      </c>
      <c r="H17" s="36">
        <f t="shared" si="3"/>
        <v>136.11703039746706</v>
      </c>
      <c r="L17" s="26"/>
      <c r="M17" s="26"/>
      <c r="N17" s="51" t="s">
        <v>4</v>
      </c>
      <c r="O17" s="52">
        <v>129.19999999999999</v>
      </c>
      <c r="P17" s="53">
        <v>2797</v>
      </c>
      <c r="Q17" s="61">
        <v>8.1967602600240568</v>
      </c>
      <c r="R17" s="54">
        <v>3.2909999999999999</v>
      </c>
      <c r="S17" s="54">
        <v>3.5400000000000001E-2</v>
      </c>
      <c r="T17" s="55">
        <v>46.9</v>
      </c>
      <c r="U17" s="54">
        <v>0.73699999999999999</v>
      </c>
      <c r="V17" s="54">
        <v>3.7999999999999999E-2</v>
      </c>
      <c r="W17" s="26"/>
      <c r="X17" s="26"/>
      <c r="Y17" s="26"/>
      <c r="Z17" s="26"/>
      <c r="AA17" s="26"/>
    </row>
    <row r="18" spans="3:27" x14ac:dyDescent="0.35">
      <c r="C18" s="35" t="str">
        <f t="shared" si="0"/>
        <v>portable CE</v>
      </c>
      <c r="D18" s="36">
        <f t="shared" si="1"/>
        <v>9.5370967741935484</v>
      </c>
      <c r="E18" s="36">
        <f t="shared" si="1"/>
        <v>8.0967741935483879</v>
      </c>
      <c r="F18" s="36">
        <f t="shared" si="1"/>
        <v>5.324879032258063</v>
      </c>
      <c r="G18" s="36">
        <f t="shared" si="2"/>
        <v>3.8151913105421671</v>
      </c>
      <c r="H18" s="36">
        <f t="shared" si="3"/>
        <v>0.87702003432178166</v>
      </c>
      <c r="L18" s="26"/>
      <c r="M18" s="26"/>
      <c r="N18" s="51" t="s">
        <v>5</v>
      </c>
      <c r="O18" s="52">
        <v>31.2</v>
      </c>
      <c r="P18" s="53">
        <v>1069</v>
      </c>
      <c r="Q18" s="61">
        <v>3.1311914902831353</v>
      </c>
      <c r="R18" s="54">
        <v>1.2569999999999999</v>
      </c>
      <c r="S18" s="54">
        <v>1.35E-2</v>
      </c>
      <c r="T18" s="55">
        <v>17.899999999999999</v>
      </c>
      <c r="U18" s="54">
        <v>0.28100000000000003</v>
      </c>
      <c r="V18" s="54">
        <v>1.4E-2</v>
      </c>
      <c r="W18" s="26"/>
      <c r="X18" s="26"/>
      <c r="Y18" s="26"/>
      <c r="Z18" s="26"/>
      <c r="AA18" s="26"/>
    </row>
    <row r="19" spans="3:27" x14ac:dyDescent="0.35">
      <c r="L19" s="26"/>
      <c r="M19" s="26"/>
      <c r="N19" s="51" t="s">
        <v>3</v>
      </c>
      <c r="O19" s="52">
        <v>250.8</v>
      </c>
      <c r="P19" s="53">
        <v>6856</v>
      </c>
      <c r="Q19" s="61">
        <v>20.090073488593514</v>
      </c>
      <c r="R19" s="54">
        <v>8.0660000000000007</v>
      </c>
      <c r="S19" s="54">
        <v>8.6699999999999999E-2</v>
      </c>
      <c r="T19" s="55">
        <v>115.1</v>
      </c>
      <c r="U19" s="54">
        <v>1.8049999999999999</v>
      </c>
      <c r="V19" s="54">
        <v>9.1999999999999998E-2</v>
      </c>
      <c r="W19" s="26"/>
      <c r="X19" s="26"/>
      <c r="Y19" s="26"/>
      <c r="Z19" s="26"/>
      <c r="AA19" s="26"/>
    </row>
    <row r="20" spans="3:27" ht="15" thickBot="1" x14ac:dyDescent="0.4">
      <c r="D20" s="36">
        <f>P5</f>
        <v>20.5</v>
      </c>
      <c r="E20" s="36">
        <f>Q5</f>
        <v>5</v>
      </c>
      <c r="F20" s="36">
        <f>S5</f>
        <v>89.858333333333334</v>
      </c>
      <c r="G20" s="36">
        <f>T5</f>
        <v>19.88154761904762</v>
      </c>
      <c r="L20" s="26"/>
      <c r="M20" s="26"/>
      <c r="N20" s="56" t="s">
        <v>597</v>
      </c>
      <c r="O20" s="57">
        <v>2.2999999999999998</v>
      </c>
      <c r="P20" s="57">
        <v>125</v>
      </c>
      <c r="Q20" s="62">
        <v>0.36545485814319401</v>
      </c>
      <c r="R20" s="58">
        <v>0.14699999999999999</v>
      </c>
      <c r="S20" s="58">
        <v>1.6000000000000001E-3</v>
      </c>
      <c r="T20" s="59">
        <v>2.1</v>
      </c>
      <c r="U20" s="58">
        <v>3.3000000000000002E-2</v>
      </c>
      <c r="V20" s="58">
        <v>2E-3</v>
      </c>
      <c r="W20" s="26"/>
      <c r="X20" s="26"/>
      <c r="Y20" s="26"/>
      <c r="Z20" s="26"/>
      <c r="AA20" s="26"/>
    </row>
    <row r="21" spans="3:27" ht="15" thickBot="1" x14ac:dyDescent="0.4">
      <c r="D21" s="36">
        <f t="shared" ref="D21:D25" si="4">P6</f>
        <v>14</v>
      </c>
      <c r="E21" s="36">
        <f t="shared" ref="E21:E25" si="5">Q6</f>
        <v>10</v>
      </c>
      <c r="F21" s="36">
        <f t="shared" ref="F21:F25" si="6">S6</f>
        <v>362.73133238301398</v>
      </c>
      <c r="G21" s="36">
        <f t="shared" ref="G21:G25" si="7">T6</f>
        <v>46.498085337363399</v>
      </c>
      <c r="L21" s="26"/>
      <c r="M21" s="26"/>
      <c r="N21" s="56" t="s">
        <v>666</v>
      </c>
      <c r="O21" s="57">
        <v>712.1</v>
      </c>
      <c r="P21" s="57">
        <v>17613.7</v>
      </c>
      <c r="Q21" s="37">
        <f t="shared" ref="Q21" si="8">SUM(Q14:Q19)</f>
        <v>51.246000601141247</v>
      </c>
      <c r="R21" s="58">
        <v>20.722000000000001</v>
      </c>
      <c r="S21" s="58">
        <v>0.223</v>
      </c>
      <c r="T21" s="59">
        <v>295.60000000000002</v>
      </c>
      <c r="U21" s="58">
        <v>4.6379999999999999</v>
      </c>
      <c r="V21" s="58">
        <v>0.23699999999999999</v>
      </c>
      <c r="W21" s="26"/>
      <c r="X21" s="26"/>
      <c r="Y21" s="26"/>
      <c r="Z21" s="26"/>
      <c r="AA21" s="26"/>
    </row>
    <row r="22" spans="3:27" x14ac:dyDescent="0.35">
      <c r="D22" s="36">
        <f t="shared" si="4"/>
        <v>16</v>
      </c>
      <c r="E22" s="36">
        <f t="shared" si="5"/>
        <v>6.5</v>
      </c>
      <c r="F22" s="36">
        <f t="shared" si="6"/>
        <v>200.3650793650794</v>
      </c>
      <c r="G22" s="36">
        <f t="shared" si="7"/>
        <v>33.773659211159213</v>
      </c>
      <c r="L22" s="26"/>
      <c r="M22" s="26"/>
      <c r="N22" s="26"/>
      <c r="O22" s="39"/>
      <c r="P22" s="39"/>
      <c r="Q22" s="38"/>
      <c r="R22" s="38"/>
      <c r="S22" s="39"/>
      <c r="T22" s="39"/>
      <c r="U22" s="26"/>
      <c r="V22" s="26"/>
      <c r="W22" s="26"/>
      <c r="X22" s="26"/>
      <c r="Y22" s="26"/>
      <c r="Z22" s="26"/>
    </row>
    <row r="23" spans="3:27" x14ac:dyDescent="0.35">
      <c r="D23" s="36">
        <f t="shared" si="4"/>
        <v>14</v>
      </c>
      <c r="E23" s="36">
        <f t="shared" si="5"/>
        <v>6</v>
      </c>
      <c r="F23" s="36">
        <f t="shared" si="6"/>
        <v>66.972649572649573</v>
      </c>
      <c r="G23" s="36">
        <f t="shared" si="7"/>
        <v>10.265153133903134</v>
      </c>
      <c r="L23" s="26"/>
      <c r="M23" s="26"/>
      <c r="N23" s="26"/>
      <c r="O23" s="26"/>
      <c r="P23" s="26"/>
      <c r="Q23" s="26"/>
      <c r="R23" s="26"/>
      <c r="S23" s="26"/>
      <c r="T23" s="26"/>
      <c r="U23" s="26"/>
      <c r="V23" s="26"/>
      <c r="W23" s="26"/>
      <c r="X23" s="26"/>
      <c r="Y23" s="26"/>
      <c r="Z23" s="26"/>
    </row>
    <row r="24" spans="3:27" x14ac:dyDescent="0.35">
      <c r="D24" s="36">
        <f t="shared" si="4"/>
        <v>13.2</v>
      </c>
      <c r="E24" s="36">
        <f t="shared" si="5"/>
        <v>4</v>
      </c>
      <c r="F24" s="36">
        <f t="shared" si="6"/>
        <v>405.14946870105422</v>
      </c>
      <c r="G24" s="36">
        <f t="shared" si="7"/>
        <v>88.626446278355616</v>
      </c>
      <c r="L24" s="26"/>
      <c r="M24" s="26"/>
      <c r="N24" s="26"/>
      <c r="O24" s="26"/>
      <c r="P24" s="26"/>
      <c r="Q24" s="26"/>
      <c r="R24" s="26"/>
      <c r="S24" s="26"/>
      <c r="T24" s="26"/>
      <c r="U24" s="26"/>
      <c r="V24" s="26"/>
      <c r="W24" s="26"/>
      <c r="X24" s="26"/>
      <c r="Y24" s="26"/>
      <c r="Z24" s="26"/>
    </row>
    <row r="25" spans="3:27" x14ac:dyDescent="0.35">
      <c r="D25" s="36">
        <f t="shared" si="4"/>
        <v>8</v>
      </c>
      <c r="E25" s="36">
        <f t="shared" si="5"/>
        <v>7</v>
      </c>
      <c r="F25" s="36">
        <f t="shared" si="6"/>
        <v>4.4666666666666668</v>
      </c>
      <c r="G25" s="36">
        <f t="shared" si="7"/>
        <v>0.64104938271604939</v>
      </c>
      <c r="L25" s="26"/>
      <c r="M25" s="26"/>
      <c r="N25" s="26"/>
      <c r="O25" s="26"/>
      <c r="P25" s="26"/>
      <c r="Q25" s="26"/>
      <c r="R25" s="26"/>
      <c r="S25" s="26"/>
      <c r="T25" s="26"/>
      <c r="U25" s="26"/>
      <c r="V25" s="26"/>
      <c r="W25" s="26"/>
      <c r="X25" s="26"/>
      <c r="Y25" s="26"/>
      <c r="Z25" s="26"/>
    </row>
    <row r="26" spans="3:27" x14ac:dyDescent="0.35">
      <c r="L26" s="26"/>
      <c r="M26" s="26"/>
      <c r="N26" s="26"/>
      <c r="O26" s="26"/>
      <c r="P26" s="26"/>
      <c r="Q26" s="26"/>
      <c r="R26" s="26"/>
      <c r="S26" s="26"/>
      <c r="T26" s="26"/>
      <c r="U26" s="26"/>
      <c r="V26" s="26"/>
      <c r="W26" s="26"/>
      <c r="X26" s="26"/>
      <c r="Y26" s="26"/>
      <c r="Z26" s="26"/>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BAC3-73AE-4640-85CE-A8621EB5876A}">
  <dimension ref="C2:Q19"/>
  <sheetViews>
    <sheetView workbookViewId="0">
      <selection activeCell="B23" sqref="B23"/>
    </sheetView>
  </sheetViews>
  <sheetFormatPr defaultRowHeight="14.5" x14ac:dyDescent="0.35"/>
  <cols>
    <col min="5" max="5" width="16.90625" customWidth="1"/>
  </cols>
  <sheetData>
    <row r="2" spans="3:17" x14ac:dyDescent="0.35">
      <c r="G2" t="s">
        <v>756</v>
      </c>
      <c r="J2" t="s">
        <v>757</v>
      </c>
      <c r="M2" t="s">
        <v>758</v>
      </c>
      <c r="P2">
        <f>2.35*7</f>
        <v>16.45</v>
      </c>
      <c r="Q2" t="s">
        <v>759</v>
      </c>
    </row>
    <row r="3" spans="3:17" x14ac:dyDescent="0.35">
      <c r="C3">
        <v>425</v>
      </c>
      <c r="E3" t="s">
        <v>741</v>
      </c>
    </row>
    <row r="4" spans="3:17" x14ac:dyDescent="0.35">
      <c r="C4">
        <v>12</v>
      </c>
      <c r="E4" t="s">
        <v>742</v>
      </c>
    </row>
    <row r="5" spans="3:17" x14ac:dyDescent="0.35">
      <c r="C5">
        <v>58</v>
      </c>
      <c r="E5" t="s">
        <v>743</v>
      </c>
    </row>
    <row r="6" spans="3:17" x14ac:dyDescent="0.35">
      <c r="C6">
        <v>119</v>
      </c>
      <c r="E6" t="s">
        <v>745</v>
      </c>
    </row>
    <row r="7" spans="3:17" x14ac:dyDescent="0.35">
      <c r="C7">
        <v>357</v>
      </c>
      <c r="E7" t="s">
        <v>746</v>
      </c>
    </row>
    <row r="8" spans="3:17" x14ac:dyDescent="0.35">
      <c r="C8">
        <v>541</v>
      </c>
      <c r="E8" t="s">
        <v>747</v>
      </c>
    </row>
    <row r="9" spans="3:17" x14ac:dyDescent="0.35">
      <c r="C9">
        <v>626</v>
      </c>
      <c r="E9" t="s">
        <v>748</v>
      </c>
    </row>
    <row r="10" spans="3:17" x14ac:dyDescent="0.35">
      <c r="C10">
        <v>728</v>
      </c>
      <c r="E10" t="s">
        <v>632</v>
      </c>
    </row>
    <row r="12" spans="3:17" x14ac:dyDescent="0.35">
      <c r="E12" t="s">
        <v>751</v>
      </c>
      <c r="F12">
        <v>16.45</v>
      </c>
    </row>
    <row r="13" spans="3:17" x14ac:dyDescent="0.35">
      <c r="E13" t="s">
        <v>760</v>
      </c>
      <c r="F13">
        <f>17.5*C4/1000</f>
        <v>0.21</v>
      </c>
    </row>
    <row r="14" spans="3:17" x14ac:dyDescent="0.35">
      <c r="E14" t="s">
        <v>761</v>
      </c>
      <c r="F14">
        <f t="shared" ref="F14:F19" si="0">17.5*C5/1000</f>
        <v>1.0149999999999999</v>
      </c>
    </row>
    <row r="15" spans="3:17" x14ac:dyDescent="0.35">
      <c r="E15" t="s">
        <v>762</v>
      </c>
      <c r="F15">
        <f t="shared" si="0"/>
        <v>2.0825</v>
      </c>
    </row>
    <row r="16" spans="3:17" x14ac:dyDescent="0.35">
      <c r="E16" t="s">
        <v>763</v>
      </c>
      <c r="F16">
        <f t="shared" si="0"/>
        <v>6.2474999999999996</v>
      </c>
    </row>
    <row r="17" spans="5:6" x14ac:dyDescent="0.35">
      <c r="E17" t="s">
        <v>764</v>
      </c>
      <c r="F17">
        <f t="shared" si="0"/>
        <v>9.4674999999999994</v>
      </c>
    </row>
    <row r="18" spans="5:6" x14ac:dyDescent="0.35">
      <c r="E18" t="s">
        <v>765</v>
      </c>
      <c r="F18">
        <f t="shared" si="0"/>
        <v>10.955</v>
      </c>
    </row>
    <row r="19" spans="5:6" x14ac:dyDescent="0.35">
      <c r="E19" t="s">
        <v>766</v>
      </c>
      <c r="F19">
        <f t="shared" si="0"/>
        <v>12.74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Arkusze</vt:lpstr>
      </vt:variant>
      <vt:variant>
        <vt:i4>4</vt:i4>
      </vt:variant>
    </vt:vector>
  </HeadingPairs>
  <TitlesOfParts>
    <vt:vector size="4" baseType="lpstr">
      <vt:lpstr>Średnie</vt:lpstr>
      <vt:lpstr>Arkusz1</vt:lpstr>
      <vt:lpstr>Arkusz2</vt:lpstr>
      <vt:lpstr>Arkusz3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Alicja Bis</dc:creator>
  <cp:lastModifiedBy>Paweł</cp:lastModifiedBy>
  <cp:lastPrinted>2022-09-22T15:01:57Z</cp:lastPrinted>
  <dcterms:created xsi:type="dcterms:W3CDTF">2022-05-27T10:45:02Z</dcterms:created>
  <dcterms:modified xsi:type="dcterms:W3CDTF">2023-01-10T14:45:07Z</dcterms:modified>
</cp:coreProperties>
</file>